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updateLinks="never" defaultThemeVersion="124226"/>
  <bookViews>
    <workbookView xWindow="0" yWindow="0" windowWidth="15360" windowHeight="8730" tabRatio="836" activeTab="1"/>
  </bookViews>
  <sheets>
    <sheet name="Upute" sheetId="2" r:id="rId1"/>
    <sheet name="Plan 2024-2026" sheetId="1" r:id="rId2"/>
    <sheet name="Ukupno po sektorima" sheetId="8" r:id="rId3"/>
    <sheet name="Ukupno po godinama" sheetId="5" r:id="rId4"/>
    <sheet name="Ukupno po A-E klasama" sheetId="10" r:id="rId5"/>
    <sheet name="Sheet1" sheetId="11" r:id="rId6"/>
  </sheets>
  <definedNames>
    <definedName name="_xlnm._FilterDatabase" localSheetId="1" hidden="1">'Plan 2024-2026'!$A$2:$Z$5</definedName>
    <definedName name="_xlnm.Print_Area" localSheetId="1">'Plan 2024-2026'!$A$1:$Z$103</definedName>
  </definedNames>
  <calcPr calcId="125725" concurrentCalc="0"/>
</workbook>
</file>

<file path=xl/calcChain.xml><?xml version="1.0" encoding="utf-8"?>
<calcChain xmlns="http://schemas.openxmlformats.org/spreadsheetml/2006/main">
  <c r="E85" i="1"/>
  <c r="D7"/>
  <c r="I86"/>
  <c r="I87"/>
  <c r="I88"/>
  <c r="I89"/>
  <c r="I90"/>
  <c r="I91"/>
  <c r="I69"/>
  <c r="U69"/>
  <c r="F59"/>
  <c r="G59"/>
  <c r="H59"/>
  <c r="I60"/>
  <c r="I61"/>
  <c r="I62"/>
  <c r="I63"/>
  <c r="I64"/>
  <c r="I59"/>
  <c r="J59"/>
  <c r="K59"/>
  <c r="L59"/>
  <c r="M59"/>
  <c r="N59"/>
  <c r="O59"/>
  <c r="P59"/>
  <c r="Q59"/>
  <c r="R59"/>
  <c r="S59"/>
  <c r="T59"/>
  <c r="U60"/>
  <c r="U61"/>
  <c r="U62"/>
  <c r="U63"/>
  <c r="U64"/>
  <c r="U59"/>
  <c r="E59"/>
  <c r="F21"/>
  <c r="F24"/>
  <c r="F20"/>
  <c r="E21"/>
  <c r="J24"/>
  <c r="K24"/>
  <c r="L24"/>
  <c r="M24"/>
  <c r="N24"/>
  <c r="O24"/>
  <c r="P24"/>
  <c r="Q24"/>
  <c r="R24"/>
  <c r="S24"/>
  <c r="T24"/>
  <c r="U25"/>
  <c r="U24"/>
  <c r="G24"/>
  <c r="H24"/>
  <c r="I25"/>
  <c r="I24"/>
  <c r="E24"/>
  <c r="E16"/>
  <c r="F85"/>
  <c r="H85"/>
  <c r="J85"/>
  <c r="K85"/>
  <c r="L85"/>
  <c r="M85"/>
  <c r="N85"/>
  <c r="O85"/>
  <c r="P85"/>
  <c r="Q85"/>
  <c r="R85"/>
  <c r="S85"/>
  <c r="T85"/>
  <c r="U86"/>
  <c r="U87"/>
  <c r="U88"/>
  <c r="U89"/>
  <c r="U90"/>
  <c r="U85"/>
  <c r="I31"/>
  <c r="U31"/>
  <c r="F66"/>
  <c r="F70"/>
  <c r="F73"/>
  <c r="F58"/>
  <c r="F78"/>
  <c r="F81"/>
  <c r="F77"/>
  <c r="F92"/>
  <c r="F84"/>
  <c r="F57"/>
  <c r="G66"/>
  <c r="G70"/>
  <c r="G73"/>
  <c r="G58"/>
  <c r="G78"/>
  <c r="G81"/>
  <c r="G77"/>
  <c r="G92"/>
  <c r="G84"/>
  <c r="G57"/>
  <c r="H66"/>
  <c r="H70"/>
  <c r="H73"/>
  <c r="H58"/>
  <c r="H78"/>
  <c r="H81"/>
  <c r="H77"/>
  <c r="H92"/>
  <c r="H84"/>
  <c r="H57"/>
  <c r="I67"/>
  <c r="I68"/>
  <c r="I66"/>
  <c r="I71"/>
  <c r="I72"/>
  <c r="I70"/>
  <c r="I74"/>
  <c r="I75"/>
  <c r="I76"/>
  <c r="I73"/>
  <c r="I58"/>
  <c r="I79"/>
  <c r="I80"/>
  <c r="I78"/>
  <c r="I82"/>
  <c r="I81"/>
  <c r="I77"/>
  <c r="I93"/>
  <c r="I92"/>
  <c r="I84"/>
  <c r="I57"/>
  <c r="J66"/>
  <c r="J70"/>
  <c r="J73"/>
  <c r="J58"/>
  <c r="J78"/>
  <c r="J81"/>
  <c r="J77"/>
  <c r="J92"/>
  <c r="J84"/>
  <c r="J57"/>
  <c r="K66"/>
  <c r="K70"/>
  <c r="K73"/>
  <c r="K58"/>
  <c r="K78"/>
  <c r="K81"/>
  <c r="K77"/>
  <c r="K92"/>
  <c r="K84"/>
  <c r="K57"/>
  <c r="L66"/>
  <c r="L70"/>
  <c r="L73"/>
  <c r="L58"/>
  <c r="L78"/>
  <c r="L81"/>
  <c r="L77"/>
  <c r="L92"/>
  <c r="L84"/>
  <c r="L57"/>
  <c r="M66"/>
  <c r="M70"/>
  <c r="M73"/>
  <c r="M58"/>
  <c r="M78"/>
  <c r="M81"/>
  <c r="M77"/>
  <c r="M92"/>
  <c r="M84"/>
  <c r="M57"/>
  <c r="N66"/>
  <c r="N70"/>
  <c r="N73"/>
  <c r="N58"/>
  <c r="N78"/>
  <c r="N81"/>
  <c r="N77"/>
  <c r="N92"/>
  <c r="N84"/>
  <c r="N57"/>
  <c r="O66"/>
  <c r="O70"/>
  <c r="O73"/>
  <c r="O58"/>
  <c r="O78"/>
  <c r="O81"/>
  <c r="O77"/>
  <c r="O92"/>
  <c r="O84"/>
  <c r="O57"/>
  <c r="P66"/>
  <c r="P70"/>
  <c r="P73"/>
  <c r="P58"/>
  <c r="P78"/>
  <c r="P81"/>
  <c r="P77"/>
  <c r="P92"/>
  <c r="P84"/>
  <c r="P57"/>
  <c r="Q66"/>
  <c r="Q70"/>
  <c r="Q73"/>
  <c r="Q58"/>
  <c r="Q78"/>
  <c r="Q81"/>
  <c r="Q77"/>
  <c r="Q92"/>
  <c r="Q84"/>
  <c r="Q57"/>
  <c r="R66"/>
  <c r="R70"/>
  <c r="R73"/>
  <c r="R58"/>
  <c r="R78"/>
  <c r="R81"/>
  <c r="R77"/>
  <c r="R92"/>
  <c r="R84"/>
  <c r="R57"/>
  <c r="S66"/>
  <c r="S70"/>
  <c r="S73"/>
  <c r="S58"/>
  <c r="S78"/>
  <c r="S81"/>
  <c r="S77"/>
  <c r="S92"/>
  <c r="S84"/>
  <c r="S57"/>
  <c r="T66"/>
  <c r="T70"/>
  <c r="T73"/>
  <c r="T58"/>
  <c r="T78"/>
  <c r="T81"/>
  <c r="T77"/>
  <c r="T92"/>
  <c r="T84"/>
  <c r="T57"/>
  <c r="U68"/>
  <c r="U66"/>
  <c r="U71"/>
  <c r="U72"/>
  <c r="U70"/>
  <c r="U74"/>
  <c r="U75"/>
  <c r="U76"/>
  <c r="U73"/>
  <c r="U58"/>
  <c r="U79"/>
  <c r="U80"/>
  <c r="U78"/>
  <c r="U82"/>
  <c r="U81"/>
  <c r="U77"/>
  <c r="U93"/>
  <c r="U92"/>
  <c r="U84"/>
  <c r="U57"/>
  <c r="F28"/>
  <c r="F33"/>
  <c r="F37"/>
  <c r="F27"/>
  <c r="F41"/>
  <c r="F45"/>
  <c r="F40"/>
  <c r="F51"/>
  <c r="F54"/>
  <c r="F50"/>
  <c r="F26"/>
  <c r="G28"/>
  <c r="G33"/>
  <c r="G37"/>
  <c r="G27"/>
  <c r="G41"/>
  <c r="G45"/>
  <c r="G40"/>
  <c r="G51"/>
  <c r="G54"/>
  <c r="G50"/>
  <c r="G26"/>
  <c r="H28"/>
  <c r="H33"/>
  <c r="H37"/>
  <c r="H27"/>
  <c r="H41"/>
  <c r="H45"/>
  <c r="H40"/>
  <c r="H51"/>
  <c r="H54"/>
  <c r="H50"/>
  <c r="H26"/>
  <c r="I29"/>
  <c r="I30"/>
  <c r="I32"/>
  <c r="I28"/>
  <c r="I34"/>
  <c r="I36"/>
  <c r="I33"/>
  <c r="I38"/>
  <c r="I39"/>
  <c r="I37"/>
  <c r="I27"/>
  <c r="I42"/>
  <c r="I43"/>
  <c r="I44"/>
  <c r="I41"/>
  <c r="I46"/>
  <c r="I47"/>
  <c r="I48"/>
  <c r="I49"/>
  <c r="I45"/>
  <c r="I40"/>
  <c r="I52"/>
  <c r="I51"/>
  <c r="I55"/>
  <c r="I56"/>
  <c r="I54"/>
  <c r="I50"/>
  <c r="I26"/>
  <c r="J28"/>
  <c r="J33"/>
  <c r="J37"/>
  <c r="J27"/>
  <c r="J41"/>
  <c r="J45"/>
  <c r="J40"/>
  <c r="J51"/>
  <c r="J54"/>
  <c r="J50"/>
  <c r="J26"/>
  <c r="K28"/>
  <c r="K33"/>
  <c r="K37"/>
  <c r="K27"/>
  <c r="K41"/>
  <c r="K45"/>
  <c r="K40"/>
  <c r="K51"/>
  <c r="K54"/>
  <c r="K50"/>
  <c r="K26"/>
  <c r="L28"/>
  <c r="L33"/>
  <c r="L37"/>
  <c r="L27"/>
  <c r="L41"/>
  <c r="L45"/>
  <c r="L40"/>
  <c r="L51"/>
  <c r="L54"/>
  <c r="L50"/>
  <c r="L26"/>
  <c r="M28"/>
  <c r="M33"/>
  <c r="M37"/>
  <c r="M27"/>
  <c r="M41"/>
  <c r="M45"/>
  <c r="M40"/>
  <c r="M51"/>
  <c r="M54"/>
  <c r="M50"/>
  <c r="M26"/>
  <c r="N28"/>
  <c r="N33"/>
  <c r="N37"/>
  <c r="N27"/>
  <c r="N41"/>
  <c r="N45"/>
  <c r="N40"/>
  <c r="N51"/>
  <c r="N54"/>
  <c r="N50"/>
  <c r="N26"/>
  <c r="O28"/>
  <c r="O33"/>
  <c r="O37"/>
  <c r="O27"/>
  <c r="O41"/>
  <c r="O45"/>
  <c r="O40"/>
  <c r="O51"/>
  <c r="O54"/>
  <c r="O50"/>
  <c r="O26"/>
  <c r="P28"/>
  <c r="P33"/>
  <c r="P37"/>
  <c r="P27"/>
  <c r="P41"/>
  <c r="P45"/>
  <c r="P40"/>
  <c r="P51"/>
  <c r="P54"/>
  <c r="P50"/>
  <c r="P26"/>
  <c r="Q28"/>
  <c r="Q33"/>
  <c r="Q37"/>
  <c r="Q27"/>
  <c r="Q41"/>
  <c r="Q45"/>
  <c r="Q40"/>
  <c r="Q51"/>
  <c r="Q54"/>
  <c r="Q50"/>
  <c r="Q26"/>
  <c r="R28"/>
  <c r="R33"/>
  <c r="R37"/>
  <c r="R27"/>
  <c r="R41"/>
  <c r="R45"/>
  <c r="R40"/>
  <c r="R51"/>
  <c r="R54"/>
  <c r="R50"/>
  <c r="R26"/>
  <c r="S28"/>
  <c r="S33"/>
  <c r="S37"/>
  <c r="S27"/>
  <c r="S41"/>
  <c r="S45"/>
  <c r="S40"/>
  <c r="S51"/>
  <c r="S54"/>
  <c r="S50"/>
  <c r="S26"/>
  <c r="T28"/>
  <c r="T33"/>
  <c r="T37"/>
  <c r="T27"/>
  <c r="T41"/>
  <c r="T45"/>
  <c r="T40"/>
  <c r="T51"/>
  <c r="T54"/>
  <c r="T50"/>
  <c r="T26"/>
  <c r="U30"/>
  <c r="U29"/>
  <c r="U32"/>
  <c r="U28"/>
  <c r="U34"/>
  <c r="U36"/>
  <c r="U33"/>
  <c r="U38"/>
  <c r="U39"/>
  <c r="U37"/>
  <c r="U27"/>
  <c r="U42"/>
  <c r="U43"/>
  <c r="U44"/>
  <c r="U41"/>
  <c r="U46"/>
  <c r="U47"/>
  <c r="U48"/>
  <c r="U49"/>
  <c r="U45"/>
  <c r="U40"/>
  <c r="U52"/>
  <c r="U51"/>
  <c r="U55"/>
  <c r="U56"/>
  <c r="U54"/>
  <c r="U50"/>
  <c r="U26"/>
  <c r="F9"/>
  <c r="F16"/>
  <c r="F12"/>
  <c r="F8"/>
  <c r="F7"/>
  <c r="G9"/>
  <c r="G16"/>
  <c r="G12"/>
  <c r="G8"/>
  <c r="G21"/>
  <c r="G20"/>
  <c r="G7"/>
  <c r="H9"/>
  <c r="H12"/>
  <c r="H16"/>
  <c r="H8"/>
  <c r="H21"/>
  <c r="H20"/>
  <c r="H7"/>
  <c r="I11"/>
  <c r="I9"/>
  <c r="I14"/>
  <c r="I13"/>
  <c r="I15"/>
  <c r="I12"/>
  <c r="I18"/>
  <c r="I19"/>
  <c r="I17"/>
  <c r="I16"/>
  <c r="I8"/>
  <c r="I22"/>
  <c r="I23"/>
  <c r="I21"/>
  <c r="I20"/>
  <c r="I7"/>
  <c r="J9"/>
  <c r="J12"/>
  <c r="J16"/>
  <c r="J8"/>
  <c r="J21"/>
  <c r="J20"/>
  <c r="J7"/>
  <c r="K16"/>
  <c r="K9"/>
  <c r="K12"/>
  <c r="K8"/>
  <c r="K21"/>
  <c r="K20"/>
  <c r="K7"/>
  <c r="L9"/>
  <c r="L12"/>
  <c r="L16"/>
  <c r="L8"/>
  <c r="L21"/>
  <c r="L20"/>
  <c r="L7"/>
  <c r="M9"/>
  <c r="M12"/>
  <c r="M16"/>
  <c r="M8"/>
  <c r="M21"/>
  <c r="M20"/>
  <c r="M7"/>
  <c r="N9"/>
  <c r="N12"/>
  <c r="N16"/>
  <c r="N8"/>
  <c r="N21"/>
  <c r="N20"/>
  <c r="N7"/>
  <c r="O9"/>
  <c r="O12"/>
  <c r="O16"/>
  <c r="O8"/>
  <c r="O21"/>
  <c r="O20"/>
  <c r="O7"/>
  <c r="P9"/>
  <c r="P12"/>
  <c r="P16"/>
  <c r="P8"/>
  <c r="P21"/>
  <c r="P20"/>
  <c r="P7"/>
  <c r="Q9"/>
  <c r="Q12"/>
  <c r="Q16"/>
  <c r="Q8"/>
  <c r="Q21"/>
  <c r="Q20"/>
  <c r="Q7"/>
  <c r="R9"/>
  <c r="R16"/>
  <c r="R12"/>
  <c r="R8"/>
  <c r="R21"/>
  <c r="R20"/>
  <c r="R7"/>
  <c r="S9"/>
  <c r="S12"/>
  <c r="S16"/>
  <c r="S8"/>
  <c r="S21"/>
  <c r="S20"/>
  <c r="S7"/>
  <c r="T9"/>
  <c r="T12"/>
  <c r="T16"/>
  <c r="T8"/>
  <c r="T21"/>
  <c r="T20"/>
  <c r="T7"/>
  <c r="U11"/>
  <c r="U9"/>
  <c r="U17"/>
  <c r="U18"/>
  <c r="U16"/>
  <c r="U13"/>
  <c r="U14"/>
  <c r="U15"/>
  <c r="U12"/>
  <c r="U8"/>
  <c r="U22"/>
  <c r="U23"/>
  <c r="U21"/>
  <c r="U20"/>
  <c r="U7"/>
  <c r="E54"/>
  <c r="E51"/>
  <c r="E45"/>
  <c r="E41"/>
  <c r="E37"/>
  <c r="E33"/>
  <c r="E28"/>
  <c r="E12"/>
  <c r="V9"/>
  <c r="W9"/>
  <c r="X9"/>
  <c r="Y9"/>
  <c r="Z9"/>
  <c r="E9"/>
  <c r="E66"/>
  <c r="E70"/>
  <c r="E73"/>
  <c r="E58"/>
  <c r="E78"/>
  <c r="E81"/>
  <c r="E77"/>
  <c r="E92"/>
  <c r="E84"/>
  <c r="E57"/>
  <c r="E40"/>
  <c r="E50"/>
  <c r="E8"/>
  <c r="E7"/>
  <c r="I97"/>
  <c r="R97"/>
  <c r="U97"/>
  <c r="E97"/>
  <c r="D98"/>
  <c r="K7" i="10"/>
  <c r="K8"/>
  <c r="K9"/>
  <c r="K10"/>
  <c r="K11"/>
  <c r="L7"/>
  <c r="L8"/>
  <c r="L9"/>
  <c r="L10"/>
  <c r="L11"/>
  <c r="L12"/>
  <c r="L13"/>
  <c r="M7"/>
  <c r="M8"/>
  <c r="M9"/>
  <c r="M10"/>
  <c r="M11"/>
  <c r="M12"/>
  <c r="M13"/>
  <c r="G7"/>
  <c r="G8"/>
  <c r="G9"/>
  <c r="G10"/>
  <c r="G11"/>
  <c r="G12"/>
  <c r="G13"/>
  <c r="H7"/>
  <c r="H8"/>
  <c r="H9"/>
  <c r="H10"/>
  <c r="H11"/>
  <c r="H12"/>
  <c r="H13"/>
  <c r="I7"/>
  <c r="I8"/>
  <c r="I9"/>
  <c r="I10"/>
  <c r="I11"/>
  <c r="I12"/>
  <c r="I13"/>
  <c r="J13"/>
  <c r="E7"/>
  <c r="E8"/>
  <c r="E9"/>
  <c r="E10"/>
  <c r="E11"/>
  <c r="C7"/>
  <c r="C8"/>
  <c r="C9"/>
  <c r="C10"/>
  <c r="C11"/>
  <c r="C12"/>
  <c r="C13"/>
  <c r="D7"/>
  <c r="D8"/>
  <c r="D9"/>
  <c r="D10"/>
  <c r="D11"/>
  <c r="D12"/>
  <c r="D13"/>
  <c r="J12"/>
  <c r="N11"/>
  <c r="J11"/>
  <c r="N10"/>
  <c r="J10"/>
  <c r="N9"/>
  <c r="J9"/>
  <c r="N8"/>
  <c r="J8"/>
  <c r="N7"/>
  <c r="J7"/>
  <c r="Q7" i="8"/>
  <c r="E6" i="5"/>
  <c r="Q9" i="8"/>
  <c r="E8" i="5"/>
  <c r="R7" i="8"/>
  <c r="E13" i="5"/>
  <c r="R8" i="8"/>
  <c r="E14" i="5"/>
  <c r="R9" i="8"/>
  <c r="E15" i="5"/>
  <c r="E16"/>
  <c r="S7" i="8"/>
  <c r="E20" i="5"/>
  <c r="S8" i="8"/>
  <c r="E21" i="5"/>
  <c r="S9" i="8"/>
  <c r="E22" i="5"/>
  <c r="E23"/>
  <c r="E7" i="8"/>
  <c r="D6" i="5"/>
  <c r="E8" i="8"/>
  <c r="D7" i="5"/>
  <c r="E9" i="8"/>
  <c r="D8" i="5"/>
  <c r="D9"/>
  <c r="F7" i="8"/>
  <c r="D13" i="5"/>
  <c r="F8" i="8"/>
  <c r="D14" i="5"/>
  <c r="F9" i="8"/>
  <c r="D15" i="5"/>
  <c r="D16"/>
  <c r="G7" i="8"/>
  <c r="D20" i="5"/>
  <c r="G8" i="8"/>
  <c r="D21" i="5"/>
  <c r="G9" i="8"/>
  <c r="D22" i="5"/>
  <c r="D23"/>
  <c r="D25"/>
  <c r="C6"/>
  <c r="C8"/>
  <c r="C13"/>
  <c r="C14"/>
  <c r="C15"/>
  <c r="C16"/>
  <c r="C20"/>
  <c r="C21"/>
  <c r="C22"/>
  <c r="C23"/>
  <c r="U7" i="8"/>
  <c r="U8"/>
  <c r="U9"/>
  <c r="U10"/>
  <c r="T7"/>
  <c r="T9"/>
  <c r="S10"/>
  <c r="R10"/>
  <c r="P7"/>
  <c r="P8"/>
  <c r="P9"/>
  <c r="P10"/>
  <c r="O7"/>
  <c r="O8"/>
  <c r="O9"/>
  <c r="O10"/>
  <c r="N7"/>
  <c r="N8"/>
  <c r="N9"/>
  <c r="N10"/>
  <c r="M7"/>
  <c r="M8"/>
  <c r="M9"/>
  <c r="M10"/>
  <c r="L7"/>
  <c r="L8"/>
  <c r="L9"/>
  <c r="L10"/>
  <c r="K7"/>
  <c r="K8"/>
  <c r="K9"/>
  <c r="K10"/>
  <c r="J7"/>
  <c r="J8"/>
  <c r="J9"/>
  <c r="J10"/>
  <c r="I7"/>
  <c r="I8"/>
  <c r="I9"/>
  <c r="I10"/>
  <c r="H7"/>
  <c r="H8"/>
  <c r="H9"/>
  <c r="H10"/>
  <c r="G10"/>
  <c r="F10"/>
  <c r="E10"/>
  <c r="D7"/>
  <c r="D9"/>
  <c r="C7"/>
  <c r="C8"/>
  <c r="C9"/>
  <c r="C10"/>
  <c r="E12" i="10"/>
  <c r="E13"/>
  <c r="F8"/>
  <c r="F9"/>
  <c r="F10"/>
  <c r="F11"/>
  <c r="F12"/>
  <c r="F7"/>
  <c r="F13"/>
  <c r="D8" i="8"/>
  <c r="D10"/>
  <c r="K12" i="10"/>
  <c r="K13"/>
  <c r="N13"/>
  <c r="N12"/>
  <c r="Q8" i="8"/>
  <c r="E7" i="5"/>
  <c r="E9"/>
  <c r="E25"/>
  <c r="C7"/>
  <c r="C9"/>
  <c r="C25"/>
  <c r="T8" i="8"/>
  <c r="T10"/>
  <c r="Q10"/>
  <c r="E27" i="1"/>
  <c r="E26"/>
  <c r="E83"/>
</calcChain>
</file>

<file path=xl/comments1.xml><?xml version="1.0" encoding="utf-8"?>
<comments xmlns="http://schemas.openxmlformats.org/spreadsheetml/2006/main">
  <authors>
    <author>ILDP</author>
    <author>m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Upisuje se ocekivani krajnji  ishod sa zavrsetkom realizacije projekta. Ukoliko se radi o projektu ili mjeri koji svake godine imaju isti ishod,moguce je upisati godisnji ishod uz napomenu da se radi o godisnjem ishodu. 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 kolonu nosioci implementacije upisuju se institucije, organizacije, javna preduzeca, NVO-ovi i sl koji vrse implementaciju projekta na terenu. Implementator naravno moze biti i Opstina. U kolonu Opstinsko odjeljenje odgovorno za implementaciju se upisuje odjeljenje ili sluzba koja prati implementaciju ili sama implementira projekat.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Klasifikacija projekta se odnosi na A,B,C,D,E klasifikaciju projekata koji se finansiraju iz eksternih izvora.Dostupne kategorije i njihove oznake se nalaze u fus noti tabele.</t>
        </r>
      </text>
    </comment>
    <comment ref="A97" authorId="1">
      <text>
        <r>
          <rPr>
            <sz val="9"/>
            <color indexed="81"/>
            <rFont val="Tahoma"/>
            <family val="2"/>
          </rPr>
          <t xml:space="preserve">Ukoliko su potrebni novi redovi za nove projekte, treba ih insertovati iznad ovog reda(koji ostaje prazan). </t>
        </r>
      </text>
    </comment>
  </commentList>
</comments>
</file>

<file path=xl/sharedStrings.xml><?xml version="1.0" encoding="utf-8"?>
<sst xmlns="http://schemas.openxmlformats.org/spreadsheetml/2006/main" count="575" uniqueCount="296">
  <si>
    <t>Finansiranje iz ostalih izvora</t>
  </si>
  <si>
    <t>god. I</t>
  </si>
  <si>
    <t>god. II</t>
  </si>
  <si>
    <t>god. III</t>
  </si>
  <si>
    <t>ukupno (I+II+III)</t>
  </si>
  <si>
    <t>Kredit</t>
  </si>
  <si>
    <t>Ostalo</t>
  </si>
  <si>
    <t>Ukupni orijent. izdaci (do završetka projekta)</t>
  </si>
  <si>
    <t>Ukupni predviđeni izdaci  (za III godine)</t>
  </si>
  <si>
    <t>Nosioci implementacije</t>
  </si>
  <si>
    <t>Oznaka sektora</t>
  </si>
  <si>
    <t>ES</t>
  </si>
  <si>
    <t xml:space="preserve">Sektor </t>
  </si>
  <si>
    <t>Ekonomski sektor</t>
  </si>
  <si>
    <t>Društveni sektor</t>
  </si>
  <si>
    <t>U K U P N O</t>
  </si>
  <si>
    <t>Napomena: Podaci u tabeli "Rekapitulacija" računaju se ispravno ukoliko su u pomoćnu kolonu "Plana Implementacije" pravilno unešene oznake sektora (na sljedeći način: ES, DS, SO).</t>
  </si>
  <si>
    <t>U K U P N O:</t>
  </si>
  <si>
    <t>Pregled po godinama</t>
  </si>
  <si>
    <t>Ukupno</t>
  </si>
  <si>
    <t>Ukupno I god.</t>
  </si>
  <si>
    <t>Ukupno II god.</t>
  </si>
  <si>
    <t>Ukupno III god.</t>
  </si>
  <si>
    <t>Entitet Kanton</t>
  </si>
  <si>
    <t>Država</t>
  </si>
  <si>
    <t>Javna poduzeca</t>
  </si>
  <si>
    <t>Privatni izvori</t>
  </si>
  <si>
    <t>IPA</t>
  </si>
  <si>
    <t>Donatori</t>
  </si>
  <si>
    <t>Pregled ostalih izvora po godinama</t>
  </si>
  <si>
    <t>5=9+21</t>
  </si>
  <si>
    <t>9=6+7+8</t>
  </si>
  <si>
    <t>21=18+19+20</t>
  </si>
  <si>
    <t>REKAPITULACIJA  PO SEKTORIMA (Plan Implementacije I + II + III god.)</t>
  </si>
  <si>
    <t>Rekapitulacija po godinama (Plan Implementacije I + II + III god.)</t>
  </si>
  <si>
    <t>Finansiranje iz budžeta JLS</t>
  </si>
  <si>
    <t>Sektor okoliša / zaštite životne sredine</t>
  </si>
  <si>
    <t>U K U P N O  (I + II + III)</t>
  </si>
  <si>
    <t>FORMULE NE TREBA BRISATI ILI PODATKE RUČNO UNOSITI U POLJA PREDVIĐENA ZA FORMULE !</t>
  </si>
  <si>
    <t>VAŽNE NAPOMENE !</t>
  </si>
  <si>
    <r>
      <t>Tabela "Plan 20</t>
    </r>
    <r>
      <rPr>
        <b/>
        <sz val="11"/>
        <color indexed="10"/>
        <rFont val="Calibri"/>
        <family val="2"/>
      </rPr>
      <t>xx</t>
    </r>
    <r>
      <rPr>
        <b/>
        <sz val="11"/>
        <rFont val="Calibri"/>
        <family val="2"/>
      </rPr>
      <t xml:space="preserve"> - 20</t>
    </r>
    <r>
      <rPr>
        <b/>
        <sz val="11"/>
        <color indexed="10"/>
        <rFont val="Calibri"/>
        <family val="2"/>
      </rPr>
      <t>xx</t>
    </r>
    <r>
      <rPr>
        <b/>
        <sz val="11"/>
        <rFont val="Calibri"/>
        <family val="2"/>
      </rPr>
      <t>":</t>
    </r>
  </si>
  <si>
    <r>
      <t>Nakon što se u tabelu "Plan 20</t>
    </r>
    <r>
      <rPr>
        <sz val="12"/>
        <color indexed="10"/>
        <rFont val="Calibri"/>
        <family val="2"/>
      </rPr>
      <t>xx</t>
    </r>
    <r>
      <rPr>
        <sz val="12"/>
        <rFont val="Calibri"/>
        <family val="2"/>
      </rPr>
      <t>-20</t>
    </r>
    <r>
      <rPr>
        <sz val="12"/>
        <color indexed="10"/>
        <rFont val="Calibri"/>
        <family val="2"/>
      </rPr>
      <t>xx</t>
    </r>
    <r>
      <rPr>
        <sz val="12"/>
        <rFont val="Calibri"/>
        <family val="2"/>
      </rPr>
      <t>" unesu novi redovi potrebno je u kolone 5, 9, 19, 21 (označene plavom bojom) kopirati relevantne formule za računanje zbira (</t>
    </r>
    <r>
      <rPr>
        <i/>
        <sz val="12"/>
        <rFont val="Calibri"/>
        <family val="2"/>
      </rPr>
      <t>pozicioniranjem mišem na polje koje sadrži formulu koja se želi kopirati + Ctrl C te kopiranje u željeno polje + Ctrl V</t>
    </r>
    <r>
      <rPr>
        <sz val="12"/>
        <rFont val="Calibri"/>
        <family val="2"/>
      </rPr>
      <t>).</t>
    </r>
  </si>
  <si>
    <t>18=Zbir 10-17</t>
  </si>
  <si>
    <t>Struktura ostalih izvora za I.god.</t>
  </si>
  <si>
    <t>Projekat / mjera (vrijeme trajanja)</t>
  </si>
  <si>
    <t>Ukupni ishodi</t>
  </si>
  <si>
    <t>Veza sa strateškim i sektorskim ciljem/ ciljevima</t>
  </si>
  <si>
    <t>Godina početka impl. i A-E klasifikacija</t>
  </si>
  <si>
    <t>Broj projekata</t>
  </si>
  <si>
    <t>Vrsta</t>
  </si>
  <si>
    <t>Projekti</t>
  </si>
  <si>
    <t>% od  svih</t>
  </si>
  <si>
    <t>Vrijednost</t>
  </si>
  <si>
    <t>% od  ukupno</t>
  </si>
  <si>
    <r>
      <t xml:space="preserve">REKAPITULACIJA PO </t>
    </r>
    <r>
      <rPr>
        <b/>
        <sz val="11"/>
        <color indexed="10"/>
        <rFont val="Arial"/>
        <family val="2"/>
      </rPr>
      <t xml:space="preserve">IZVORIMA FINANSIRANJA </t>
    </r>
    <r>
      <rPr>
        <b/>
        <sz val="11"/>
        <rFont val="Arial"/>
        <family val="2"/>
      </rPr>
      <t xml:space="preserve"> (Plan Implementacije I + II + III god.)</t>
    </r>
  </si>
  <si>
    <t>Projekti koji se u potpunosti finansiraju iz budzeta JLS.</t>
  </si>
  <si>
    <r>
      <t>Da bi se kumulativni podaci u pomoćnim tabelama "Ukupno po sektorima", "Ukupno po godinama" i "Ukupno po A-E klasifikaciji " ispravno prikazali (ili izračunali) potrebno je da se u tabelu "Plan 20</t>
    </r>
    <r>
      <rPr>
        <sz val="12"/>
        <color indexed="10"/>
        <rFont val="Calibri"/>
        <family val="2"/>
      </rPr>
      <t>xx</t>
    </r>
    <r>
      <rPr>
        <sz val="12"/>
        <rFont val="Calibri"/>
        <family val="2"/>
      </rPr>
      <t>-20</t>
    </r>
    <r>
      <rPr>
        <sz val="12"/>
        <color indexed="10"/>
        <rFont val="Calibri"/>
        <family val="2"/>
      </rPr>
      <t>xx</t>
    </r>
    <r>
      <rPr>
        <sz val="12"/>
        <rFont val="Calibri"/>
        <family val="2"/>
      </rPr>
      <t>" unesu odgovarajuće oznake sektora (</t>
    </r>
    <r>
      <rPr>
        <i/>
        <sz val="12"/>
        <rFont val="Calibri"/>
        <family val="2"/>
      </rPr>
      <t>na sljedeći način: ES, DS, SO</t>
    </r>
    <r>
      <rPr>
        <sz val="12"/>
        <rFont val="Calibri"/>
        <family val="2"/>
      </rPr>
      <t>), oznake godina i oznake A-E klasifikacije.</t>
    </r>
  </si>
  <si>
    <r>
      <t>Kako bi se osiguralo da se formule u pomoćnim tabelama ne poremete ili slučajno obrišu ove tabele su zaštičene ("</t>
    </r>
    <r>
      <rPr>
        <i/>
        <sz val="12"/>
        <rFont val="Calibri"/>
        <family val="2"/>
      </rPr>
      <t>zaključane"</t>
    </r>
    <r>
      <rPr>
        <sz val="12"/>
        <rFont val="Calibri"/>
        <family val="2"/>
      </rPr>
      <t>). U slučaju potrebe za izmjenama možete kontaktirati terensku kancelariju ILDP projekta.</t>
    </r>
  </si>
  <si>
    <r>
      <rPr>
        <sz val="9"/>
        <color indexed="10"/>
        <rFont val="Calibri"/>
        <family val="2"/>
      </rPr>
      <t>A</t>
    </r>
    <r>
      <rPr>
        <sz val="9"/>
        <color indexed="8"/>
        <rFont val="Calibri"/>
        <family val="2"/>
        <charset val="238"/>
      </rPr>
      <t>-projekti za koje nema ideje od kuda bi se mogli finansirati;</t>
    </r>
  </si>
  <si>
    <r>
      <rPr>
        <sz val="9"/>
        <color indexed="10"/>
        <rFont val="Calibri"/>
        <family val="2"/>
      </rPr>
      <t>B-</t>
    </r>
    <r>
      <rPr>
        <sz val="9"/>
        <color indexed="8"/>
        <rFont val="Calibri"/>
        <family val="2"/>
        <charset val="238"/>
      </rPr>
      <t>projekti za koje ima ideje ko bi mogao biti donator ali nije napravljen projektni prijedlog i nije aplicirano;</t>
    </r>
  </si>
  <si>
    <r>
      <rPr>
        <sz val="9"/>
        <color indexed="10"/>
        <rFont val="Calibri"/>
        <family val="2"/>
      </rPr>
      <t>C</t>
    </r>
    <r>
      <rPr>
        <sz val="9"/>
        <color indexed="8"/>
        <rFont val="Calibri"/>
        <family val="2"/>
        <charset val="238"/>
      </rPr>
      <t>-projekti za koje ima ideja ko bi mogao biti donator, za koje je napravljen projektni prijedlog  i aplicirano je ali nema povratne informacije;</t>
    </r>
  </si>
  <si>
    <r>
      <rPr>
        <sz val="9"/>
        <color indexed="10"/>
        <rFont val="Calibri"/>
        <family val="2"/>
      </rPr>
      <t>D</t>
    </r>
    <r>
      <rPr>
        <sz val="9"/>
        <color indexed="8"/>
        <rFont val="Calibri"/>
        <family val="2"/>
        <charset val="238"/>
      </rPr>
      <t>-projekti za koje ima ideja ko bi mogao biti donator, za koje je napravljen projektni prijedlog i aplicirano je te je dobivena povratna informacija o finansiranju;</t>
    </r>
  </si>
  <si>
    <r>
      <rPr>
        <sz val="9"/>
        <color indexed="10"/>
        <rFont val="Calibri"/>
        <family val="2"/>
      </rPr>
      <t>E</t>
    </r>
    <r>
      <rPr>
        <sz val="9"/>
        <color indexed="8"/>
        <rFont val="Calibri"/>
        <family val="2"/>
        <charset val="238"/>
      </rPr>
      <t>-projekti za koje je u pisanoj formi potvrđeno finansiranje i osigurana sredstva.</t>
    </r>
  </si>
  <si>
    <t>Napomena: Podaci u tabeli "Rekapitulacija" računaju se ispravno ukoliko su u pomoćnu kolonu "Plana Implementacije" pravilno unešene godine te oznake "A-E" klasifikacije, npr. "2015 (D)". Za projekte koji se u cijelosti finsiraju iz budzeta unosi se samo godina početka projekta a ne unosi se oznaka "A-E" klasifikacije.</t>
  </si>
  <si>
    <t>Sektor okoliša /zaštite životne sredine</t>
  </si>
  <si>
    <t>Svi grafikoni iz pomoćnih tabela mogu se kopirati (copy/paste metodom) u ostale dokumente pripremljene u MS Word-u, Power point-u ili Excelu.</t>
  </si>
  <si>
    <t>Kopiranje grafikona iz pomoćnih tabela u ostale dokumente</t>
  </si>
  <si>
    <t>Pomoćne tabele</t>
  </si>
  <si>
    <r>
      <rPr>
        <b/>
        <sz val="10.5"/>
        <rFont val="Calibri"/>
        <family val="2"/>
      </rPr>
      <t>A-</t>
    </r>
    <r>
      <rPr>
        <sz val="10.5"/>
        <rFont val="Calibri"/>
        <family val="2"/>
      </rPr>
      <t xml:space="preserve"> projekti za koje nema ideje od kuda bi se mogli finansirati;</t>
    </r>
  </si>
  <si>
    <r>
      <rPr>
        <b/>
        <sz val="10.5"/>
        <rFont val="Calibri"/>
        <family val="2"/>
      </rPr>
      <t>B</t>
    </r>
    <r>
      <rPr>
        <sz val="10.5"/>
        <rFont val="Calibri"/>
        <family val="2"/>
      </rPr>
      <t>- projekti za koje ima ideje ko bi mogao biti donator ali nije napravljen projektni prijedlog i nije aplicirano;</t>
    </r>
  </si>
  <si>
    <r>
      <rPr>
        <b/>
        <sz val="10.5"/>
        <rFont val="Calibri"/>
        <family val="2"/>
      </rPr>
      <t>C</t>
    </r>
    <r>
      <rPr>
        <sz val="10.5"/>
        <rFont val="Calibri"/>
        <family val="2"/>
      </rPr>
      <t>-projekti za koje ima ideja ko bi mogao biti donator i za koje je napravljen projektni prijedlog i aplicirano je ali nema nikakve povratne informacije;</t>
    </r>
  </si>
  <si>
    <r>
      <rPr>
        <b/>
        <sz val="10.5"/>
        <rFont val="Calibri"/>
        <family val="2"/>
      </rPr>
      <t>D</t>
    </r>
    <r>
      <rPr>
        <sz val="10.5"/>
        <rFont val="Calibri"/>
        <family val="2"/>
      </rPr>
      <t>- projekti za koje ima ideja ko bi mogao biti donator i za koje je napravljen projektni prijedlog i aplicirano je te je dobijena potvrdna povratna informacija o finansiranju;</t>
    </r>
  </si>
  <si>
    <r>
      <rPr>
        <b/>
        <sz val="10.5"/>
        <rFont val="Calibri"/>
        <family val="2"/>
      </rPr>
      <t>E</t>
    </r>
    <r>
      <rPr>
        <sz val="10.5"/>
        <rFont val="Calibri"/>
        <family val="2"/>
      </rPr>
      <t xml:space="preserve"> - projekti za koje je u pisanoj formi potvrđeno finansiranje i osigurana sredstva;</t>
    </r>
  </si>
  <si>
    <t xml:space="preserve">KLASIFIKACIJA PROJEKATA </t>
  </si>
  <si>
    <t>(koji su predviđeni za finansiranje dijelom ili u potpunosti iz eksternih izvora)</t>
  </si>
  <si>
    <r>
      <t>Ukoliko je broj redova (za projekte i mjere) nedovoljan u tabeli "Plan 20</t>
    </r>
    <r>
      <rPr>
        <sz val="12"/>
        <color indexed="10"/>
        <rFont val="Calibri"/>
        <family val="2"/>
      </rPr>
      <t>xx</t>
    </r>
    <r>
      <rPr>
        <sz val="12"/>
        <rFont val="Calibri"/>
        <family val="2"/>
      </rPr>
      <t>-20</t>
    </r>
    <r>
      <rPr>
        <sz val="12"/>
        <color indexed="10"/>
        <rFont val="Calibri"/>
        <family val="2"/>
      </rPr>
      <t>xx</t>
    </r>
    <r>
      <rPr>
        <sz val="12"/>
        <rFont val="Calibri"/>
        <family val="2"/>
      </rPr>
      <t>", željeni broj novih redova se unosi (</t>
    </r>
    <r>
      <rPr>
        <i/>
        <sz val="12"/>
        <rFont val="Calibri"/>
        <family val="2"/>
      </rPr>
      <t>"Insert"</t>
    </r>
    <r>
      <rPr>
        <sz val="12"/>
        <rFont val="Calibri"/>
        <family val="2"/>
      </rPr>
      <t>) tako što se pozicionira na pretposljednji red u tabeli (označen sivom bojom) te se unesu novi redovi  (</t>
    </r>
    <r>
      <rPr>
        <i/>
        <sz val="12"/>
        <rFont val="Calibri"/>
        <family val="2"/>
      </rPr>
      <t>desni klik mišem + insert</t>
    </r>
    <r>
      <rPr>
        <sz val="12"/>
        <rFont val="Calibri"/>
        <family val="2"/>
      </rPr>
      <t>). Unošenjem novih redova na ovaj način se osigurava "veza" tabele "Plan 20</t>
    </r>
    <r>
      <rPr>
        <sz val="12"/>
        <color indexed="10"/>
        <rFont val="Calibri"/>
        <family val="2"/>
      </rPr>
      <t>xx</t>
    </r>
    <r>
      <rPr>
        <sz val="12"/>
        <rFont val="Calibri"/>
        <family val="2"/>
      </rPr>
      <t>-20</t>
    </r>
    <r>
      <rPr>
        <sz val="12"/>
        <color indexed="10"/>
        <rFont val="Calibri"/>
        <family val="2"/>
      </rPr>
      <t>xx</t>
    </r>
    <r>
      <rPr>
        <sz val="12"/>
        <rFont val="Calibri"/>
        <family val="2"/>
      </rPr>
      <t>" i pomoćnih tabela "Ukupno po sektorima" i "Ukupno po godinama" te omogućava ispravan pregled kumulativnih podataka u pomoćnim tabelama.</t>
    </r>
  </si>
  <si>
    <t>Veza sa budžetom i/ili oznaka eksternog izvora finansiranja</t>
  </si>
  <si>
    <t>Opštinsko odjeljenje/služba odgovorno za praćenje</t>
  </si>
  <si>
    <r>
      <t>Općina:</t>
    </r>
    <r>
      <rPr>
        <b/>
        <sz val="18"/>
        <color indexed="10"/>
        <rFont val="Calibri"/>
        <family val="2"/>
      </rPr>
      <t xml:space="preserve"> Doboj Istok</t>
    </r>
  </si>
  <si>
    <t>SC 1./ SE.C. 1.1.</t>
  </si>
  <si>
    <t>Općina Doboj Istok</t>
  </si>
  <si>
    <t>Kapitalni izdaci 821</t>
  </si>
  <si>
    <t>Strateški cilj 1: Razvijen ambijent za privredni razvoj</t>
  </si>
  <si>
    <t>1.1. Prioritet : Razvoj prerađivačkih kapaciteta, MSP i obrtništva</t>
  </si>
  <si>
    <t>1.1.1.Mjera: Razvoj i izgradnja poslovne infrastrukture</t>
  </si>
  <si>
    <t>1.1.2. Mjera: Funkcionalan sistem udruživanja poslodavaca u općini Doboj Istok</t>
  </si>
  <si>
    <t>1.1.2.1. Podrška  za registraciju, proširenje  novih i postojećih  biznisa, posebno deficitarnih zanimanja</t>
  </si>
  <si>
    <t>Mjera :1.1.3. Razvoj turizma u općini</t>
  </si>
  <si>
    <t>1.2. Prioritet : Podizanje konkurentnosti poljoprivrede</t>
  </si>
  <si>
    <t>Mjera 1.2.1.: Podrška poljoprivrednim proizvođačima u oblasti biljne i animalne proizvodnje</t>
  </si>
  <si>
    <t>Mjera 1.2.2 Promocija i razvoj ruralnih područja i proizvoda</t>
  </si>
  <si>
    <t>1.2.2.2. Organizovanje stočnog sajma Doboj Istok i Gračanica</t>
  </si>
  <si>
    <t>Strateški cilj 2: Razvijen društveni život na području općine Doboj Istok</t>
  </si>
  <si>
    <t>Prioritet 2.1. Izgraditi i unaprijediti stanje društvene infrastrukture (obrazovanje, sport i kultura)</t>
  </si>
  <si>
    <t>2.1.1.1.:  Unapređenje uslova rada u Osnovnim  i srednjim školama</t>
  </si>
  <si>
    <t>Mjer2.1.1. . Unapređenje obrzovne infrastrukture i kvalitete obrazovanja</t>
  </si>
  <si>
    <t>Mjera 2.1.2. Unapređenje stanja u oblasti sporta i kulture</t>
  </si>
  <si>
    <t>2.1.1.2.  Izgradnja  fiskulturne sale u osnovnoj školi brijesnica mala</t>
  </si>
  <si>
    <t>2.1.1.4.  Unapređenje rada u JU "Dječija radost" Brijesnica Mala (Opremanje kuhinje, nabavka namještaja , odvodnja površinskih voda  i izgradnja zaštitnog trotoara)</t>
  </si>
  <si>
    <t>2.1.2.3.  formiranje  bkc općine Doboj istok</t>
  </si>
  <si>
    <t>Mjera 2.1.3. Dijaspora–prilike i šanse</t>
  </si>
  <si>
    <t xml:space="preserve">2.1.3.1.  Uspostava saradnje i izrada registra građana općine Doboj Istok u dijaspori </t>
  </si>
  <si>
    <t>Prioritet 2.2. . Poboljšati zdravlje, sigurnost i socijalnu zaštitu građana</t>
  </si>
  <si>
    <t>Mjera 2.2.1. Unaprijediti socijalnu i zdravstvenu zaštitu</t>
  </si>
  <si>
    <t>2.2.2.1. • Partnerstvom (školskih, socijalnih, zdravstvenih i policijskih) ustanova do smanjenja devijantnih pojava</t>
  </si>
  <si>
    <t>2.2.2.5. • Deminiranje zemljišta od mina na utvrđenim prioritetnim lokacijama</t>
  </si>
  <si>
    <t>Prioritet 2.3. Jačanje kapaciteta lokalne uprave</t>
  </si>
  <si>
    <t>Mjera 2.3.1. Unapređenje rada lokalne uprave na edukaciji državnih službenika  i namještenika</t>
  </si>
  <si>
    <t>2.3.1.1. • Obuka državnih službenika na temu (Obuka u oblasti javnih nabavki, strateškog planiranja, upravljanje i evidencija šteta nastalih usljed prirodnih i drugih nesreća po aktuelnoj metodologiji, izrada projekata, jačanje međuopćinske i regionalne saradnje, informatička obuka, obuka o energetskoj učinkovitosti i oie)</t>
  </si>
  <si>
    <t>Mjera 2.3.2. Unapređenje rada lokalne uprave sa mjesnim zajednicama</t>
  </si>
  <si>
    <t>2.3.2.1. • Izrada plana aktivnosti, godišnjih i trogodišnjihi projekata  za period 2021-2027 godina</t>
  </si>
  <si>
    <t>2.3.2.3. • Razvijanje saradnje sa NVO</t>
  </si>
  <si>
    <t>Strateški cilj broj 3: Izgrađena i ekonomski održiva javna infrastruktura i unapređeno stanje okoliša</t>
  </si>
  <si>
    <t>Prioritet 3.1. Unapređena komunalna i putna infrastruktura</t>
  </si>
  <si>
    <t>Mjera3.1.1. Izgradnja nove i modernizacija postojeće vodovodne mreže</t>
  </si>
  <si>
    <t>Mjera 3.1.3. .Izgradnja nove i modernizacija postojeće putne  mreže</t>
  </si>
  <si>
    <t>Mjera 3.1.2. Nastavak izgradnje nove i modernizacija postojeće kanalizacione mreže</t>
  </si>
  <si>
    <t>3.1.2.1. • Nastavak Izgradnje fekalne kanalizacije u općini Doboj Istok</t>
  </si>
  <si>
    <t>3.1.1.4. • Uključivanje bunara u Brijesnici Velikoj u postojeće vodovodne mreže</t>
  </si>
  <si>
    <t>3.1.1.5. • Izgradnja Bunara u Klokotnici</t>
  </si>
  <si>
    <t>3.1.3.2.  Modernizacija, sanacija i rekonstrukcija poljskih i šumskih puteva na području općine Doboj Istok</t>
  </si>
  <si>
    <t>Mjera 3.1.4. Unapređenje sistema odvoza krutog i komunalnog otpada</t>
  </si>
  <si>
    <t>3.1.4.1. • Učešće u sufinansiranju regionalne deponije smeća I faza</t>
  </si>
  <si>
    <t>3.1.4.3. • Saniranje divljih deponija na području općine Doboj Istok</t>
  </si>
  <si>
    <t>Prioritet 3.2. Unaprijeđena energetska efikasnost i sistemi za korištenje obnovljivih izvora energije (OIE)</t>
  </si>
  <si>
    <t>Mjera 3.2.1. . Unapređenje Energetske efikasnosti javnih i stambenih zgrada u općini doboj istok</t>
  </si>
  <si>
    <t>Mjera 3.2.2. Izgradnja i modernizacija ulične rasvjete u općini Doboj istok</t>
  </si>
  <si>
    <t>3.2.2.1. • zamjena starih halogenih sijalica novim led sijalicama</t>
  </si>
  <si>
    <t>Prioritet 3.3. Smanjenje rizika od elementarnih nepogoda i drugih vrsta nesteća</t>
  </si>
  <si>
    <t>Mjera 3.3.1. . Podrška prevenciji i sanaciji šteta nastalih utjecajem prirodnih i drugih nesreća</t>
  </si>
  <si>
    <t>Mjera 3.3.2. Kontinuirano praćenje zagađenosti vode, zemljišta i vazduha</t>
  </si>
  <si>
    <t>3.3.1.2. • Sanacija klizišta Haskići</t>
  </si>
  <si>
    <t>3.3.1.3. • Ukoritavanje i regulacija vodotoka „rijeka“ između Brijesnice Velike i Brijesnice Male</t>
  </si>
  <si>
    <t>3.3.1.5. • Sanacija prioritetnih klizišta na općini Doboj Istok</t>
  </si>
  <si>
    <t>3.3.2.2. • Pošumljavanje privatnih i državnih šumskih površina na području općine Doboj Istok</t>
  </si>
  <si>
    <t xml:space="preserve">Stvoreni preduslovi za početak  I i II. faze projekta </t>
  </si>
  <si>
    <t>1.1.1.1. Uspostava poslovne zone " KlokotnicA- Stanić Rijeka - faza I i II  (2021.-2027)</t>
  </si>
  <si>
    <t>1.1.1.2. Uspostava poslovne zone  u Brijesnici Maloj - faza  I i II (2021.-2027)</t>
  </si>
  <si>
    <t>STRATEŠKI CILJ</t>
  </si>
  <si>
    <t>STRATEŠKI CILJ BROJ 1</t>
  </si>
  <si>
    <t>STRATEŠKI CILJ BROJ 2</t>
  </si>
  <si>
    <t>STRATEŠKI CILJ BROJ 3</t>
  </si>
  <si>
    <t>UKUPNO I+II+III</t>
  </si>
  <si>
    <t>Ukupno predviđeni izdaci</t>
  </si>
  <si>
    <t>VLASTITA SREDSTVA</t>
  </si>
  <si>
    <t>1.1.3.3: Nabavka podmladka, izrada pojilišta i hranilica za divljač u općini Doboj Istok</t>
  </si>
  <si>
    <t xml:space="preserve">1.2.1.1. Podrška poljopprivrednim proizvođačima za nabavku zasada (jagodičastog, koštičavog i jabučastog voća, industrijskog krastavca)te nabavka plastenika, staklenika, stoke , mašina i opreme u poljoprivredi , te podrška u proizvodnji mlijeka) </t>
  </si>
  <si>
    <t>2.2.1.1.  Izgradnja centra za djecu sa poteškoćama u razvoju i mentalno zdravlje</t>
  </si>
  <si>
    <t xml:space="preserve">Mjera 2.2.2 Poboljšati sigurnost građana </t>
  </si>
  <si>
    <t>3.2.1.1. •  podsticajna sredstva za energetsku efikasnost javnih  i stambenih zgrada u općini</t>
  </si>
  <si>
    <t>3.3.1.4. • Izgradnja nasipa, odbrambenih zidova, kamenih utvrda na postojećim vodotocima I kategorije</t>
  </si>
  <si>
    <t xml:space="preserve">1.1.2.2. Unapređenje administrativnih procedura za registraciju poslovanja </t>
  </si>
  <si>
    <t>3.2.1.2. •  podsticajna sredstva za OIE ( solarne elektrane, mini vjetrenjače , nabavka porodičnih solara, zamjena peći na kruto gorivo pećima na pelet ili toplinskim pumpama itd)</t>
  </si>
  <si>
    <r>
      <rPr>
        <b/>
        <sz val="8"/>
        <color rgb="FFFF0000"/>
        <rFont val="Calibri"/>
        <family val="2"/>
        <charset val="238"/>
        <scheme val="minor"/>
      </rPr>
      <t>1.1.2.1</t>
    </r>
    <r>
      <rPr>
        <b/>
        <sz val="8"/>
        <color theme="1"/>
        <rFont val="Calibri"/>
        <family val="2"/>
        <charset val="238"/>
        <scheme val="minor"/>
      </rPr>
      <t>. Podrška osnivanju I radu privrednog savjeta općine Doboj Istok</t>
    </r>
  </si>
  <si>
    <t>Služba za  poduzetništvo i finansije</t>
  </si>
  <si>
    <t>Služba za  poduzetništvo i financije</t>
  </si>
  <si>
    <t>es</t>
  </si>
  <si>
    <t>Osnovan privredni savjet sa najmanje 20 članova</t>
  </si>
  <si>
    <t>Registrovano sufinansiranjem domaćih izvora i stranih donacija najmanje 5 novoosnovanih preduzeća</t>
  </si>
  <si>
    <t>Skraćeno vrijeme za registraciju poduzetničkih zanimanja</t>
  </si>
  <si>
    <t>Otkup stare kuće u Brijesnici Maloj i promocija specifičnih oblika turizma</t>
  </si>
  <si>
    <t>Popis starih zanata u općini Doboj Istok i pomoć u nastavku porodičnih tradicionalnih zanata</t>
  </si>
  <si>
    <t>Unapređen rad lovačkog društva fazanka kroz nabavku podmladka i opreme</t>
  </si>
  <si>
    <t>Općinski javni poziv za podsticaje u poljoprivredi i kantonalni i federalni podsticaji</t>
  </si>
  <si>
    <t>Podignuto najmanje 1 ha autohtonih zasada voća i povrća</t>
  </si>
  <si>
    <t>Na stočnom sajmu učestvovalo najmanje 20 poljoprivrednih proizvođača</t>
  </si>
  <si>
    <t>Renovirani i adaprirani školski prostori u osnovnim i srednjim školama</t>
  </si>
  <si>
    <t>Nastavak izgradnje III faze izgradnje fiskulturne dvorane u Brijesnici Maloj</t>
  </si>
  <si>
    <t>Urađena potrebna infrastruktura u dvorištu JU Dječija radost</t>
  </si>
  <si>
    <t>Urađena II faza izgradnje tribina u Klokotnici</t>
  </si>
  <si>
    <t>Početak izgradnje BKC i planiranje prostora za NVO</t>
  </si>
  <si>
    <t>Urađen prvi dio popisa građana u dijaspori</t>
  </si>
  <si>
    <t>Uspostavljena saradnja sa budućim investitorima iz dijaspore</t>
  </si>
  <si>
    <t>Uspostavljen i nastavak rada centra za djecu sa poteškoćama u razvoju sa HO Emmaus i UNDP</t>
  </si>
  <si>
    <t>Izgrađena ambulanta u Lukavica Rijeci u kojoj će se lijećiti oko 1100 domicilnog i oko 1000 stanovnika povratničkih naselja Sjenina i Sjenina Rijeka</t>
  </si>
  <si>
    <t>Održano 4 sastanka ili okrugla stola na temu smanjenja devijantnih pojava</t>
  </si>
  <si>
    <t>Nabavljena neophodna oprema za zaštitu od elementarnih nepogoda prouzrokovano kišom, otapanjem snijega, bujicama i visokim nivoom voda</t>
  </si>
  <si>
    <t>Prema ugovoru sa Agencijom za deminiranje deminirano 50 dunuma zemljišta</t>
  </si>
  <si>
    <t>Prema programu rada Agencije za državnu službu 10 radnika učestvovalo na predloženim obukama.. U internim općinskim obukama učestvovalo 70% radnika</t>
  </si>
  <si>
    <t>Prema prioritetima sanirano, izgrađeno i rekonstruisano 1 km vodovodne mreže.</t>
  </si>
  <si>
    <t>Evidentirano i zaštićeno 3 prirodna izvorišta godišnje i izgrađene zaštitne zone</t>
  </si>
  <si>
    <t>Kontinuitana nabavka mjerača za vodu, kanti i kontejnera za smeće, opreme, rezervnih dijelova</t>
  </si>
  <si>
    <t>Saniran i izgrađen bunar u Brijesnici Velikoj</t>
  </si>
  <si>
    <t>Izgrađen bunar u Klokotnici i stavljen u funkciju</t>
  </si>
  <si>
    <t>Nastavljena izgradnja na glavnim vodovima kanalizacije</t>
  </si>
  <si>
    <t>Izgrađen projekat prečistača i sklopljen ugovor sa donatorima.</t>
  </si>
  <si>
    <t>Izgrađeno, sanirano 2 km puteva godišnje</t>
  </si>
  <si>
    <t>Izgrađeno, sanirano 3 km poljskih i šumskih puteva godišnje</t>
  </si>
  <si>
    <t>Općina Doboj Istok učestvovala u pripremnim radnjama oko izgradnje regionalne deponije smeća</t>
  </si>
  <si>
    <t>Organizovano početkom proljeća i jeseni Dan čistoće, skupljanjem i odvozom komunalnog otpada</t>
  </si>
  <si>
    <t>Sanirano 6 divljih deponija godišnje</t>
  </si>
  <si>
    <t>Izvršeno utopljavanje 2 javne zgrade i 5 stambenih zgrada godišnje</t>
  </si>
  <si>
    <t>Općina sufinansirala 20% godišnje za OIE</t>
  </si>
  <si>
    <t>Godišnje zamjenjeno 20 sijalica štednim Led sijalicama</t>
  </si>
  <si>
    <t>Uređeno, ucjevljeno i izvršeno ukoritavanje 4 trase prioritetnih kanala u općini</t>
  </si>
  <si>
    <t>Sanirano klizište Haskići</t>
  </si>
  <si>
    <t>Ukorićeno i sanirano 100 m vodotoka rijeka između Brijesnice Velike i Male</t>
  </si>
  <si>
    <t>Urađen 1 nasip kamenih utvrda u toku jedne godine</t>
  </si>
  <si>
    <t>Sanirano 3 prioritetnih klizišta godišnje</t>
  </si>
  <si>
    <t>Pošumljeno 5 dunuma godišnje šume</t>
  </si>
  <si>
    <t>Budžet općine</t>
  </si>
  <si>
    <t>Budžet općine            Donatori</t>
  </si>
  <si>
    <t xml:space="preserve">Budžet općine </t>
  </si>
  <si>
    <t>Budžet općine          Ministarstvo turizma TK                 Poduzetnici</t>
  </si>
  <si>
    <t>Lovačko društvo Fazanka</t>
  </si>
  <si>
    <t>Budžet općine          Ministarstvo turizma TK                 Lovačko društvo Fazanka</t>
  </si>
  <si>
    <t>Udruženje poljoprivrednika Doboj Istok</t>
  </si>
  <si>
    <t>Budžet općine         Donatori</t>
  </si>
  <si>
    <t>Osnovne i srednje škole</t>
  </si>
  <si>
    <t>Budžet općine         Ministarstvo obrazovanja TK        Donatori</t>
  </si>
  <si>
    <t>Služba za društvene djelatnosti</t>
  </si>
  <si>
    <t>DS</t>
  </si>
  <si>
    <t>Osnovna škola Brijesnica</t>
  </si>
  <si>
    <t xml:space="preserve">Budžet općine         Ministarstvo obrazovanja TK        </t>
  </si>
  <si>
    <t>Osnovna škola Klokotnica</t>
  </si>
  <si>
    <t>ju Dječija radost</t>
  </si>
  <si>
    <t>Centar za socijalni rad Doboj Istok</t>
  </si>
  <si>
    <t xml:space="preserve">Budžet općina          Vlada TK                    Donatori </t>
  </si>
  <si>
    <t>Budžet OPĆINE,        Vlada Tk,                  Donatori</t>
  </si>
  <si>
    <t xml:space="preserve">Budžet Općine,        Vlada TK,                  </t>
  </si>
  <si>
    <t>Općina Doboj Istok NVO, Obrazovne ustanove</t>
  </si>
  <si>
    <t>Služba za civilnu zaštitu</t>
  </si>
  <si>
    <t>Budžet općine         Civilna zaštita TK</t>
  </si>
  <si>
    <t>Budžet općine         Agencija za državnu službu</t>
  </si>
  <si>
    <t>Sekretar općine</t>
  </si>
  <si>
    <t>ZŽS</t>
  </si>
  <si>
    <t>JKP Čisto</t>
  </si>
  <si>
    <t>Budžet općine         Ministarstvo poljoprivrede, vodoprivrede i šumarstva</t>
  </si>
  <si>
    <t>Služba za prostorno uređenje</t>
  </si>
  <si>
    <t>Budžet općine         jkp Čisto, Donatori</t>
  </si>
  <si>
    <t>Budžet općine        JP Sliv rijeke Save</t>
  </si>
  <si>
    <t>Budžet općine    Ministarstvo poljoprivrede, vodoprivrede i šumarstva TK</t>
  </si>
  <si>
    <t>Budžet općine          Ministarstvo saobraćaja TK</t>
  </si>
  <si>
    <t>Ministarstvo prostornog uređenja TK</t>
  </si>
  <si>
    <t>Općina Doboj Istok, NVO</t>
  </si>
  <si>
    <t>Budžet općine, NVO</t>
  </si>
  <si>
    <t>Budžet općine , Ministarstvo prostornog uređenja</t>
  </si>
  <si>
    <t xml:space="preserve">Budžet općine , </t>
  </si>
  <si>
    <t>Budžet općine ,       Vlada TK</t>
  </si>
  <si>
    <t>Budžet općine ,       jp Sliv rijeke Save</t>
  </si>
  <si>
    <t>Budžet općine ,       NVO</t>
  </si>
  <si>
    <t>Urađen plan aktivnosti ulaganja u infrastrukturu, kulturu, sport i dr</t>
  </si>
  <si>
    <t>Uspostavljena kordinacija sa NVO i urađeno zajedničkih 6 projekata godišnje</t>
  </si>
  <si>
    <t>S.C. 1</t>
  </si>
  <si>
    <t>S.C. 2</t>
  </si>
  <si>
    <t>S.C. 3</t>
  </si>
  <si>
    <t>REKAPITULACIJA UKUPNIH IZVORA FINANSIRANJA PO STRATEŠKIM CILJEVIMA ZA PERIOD 2023-2025</t>
  </si>
  <si>
    <t>s.c.2</t>
  </si>
  <si>
    <t>ažurnije i sistemski organizovanije izdavanje građevinskih dozvola primjenom postojećih informacionih programa</t>
  </si>
  <si>
    <t>2.3.1.2Uvođenje programa e građevinske dozvole</t>
  </si>
  <si>
    <t>Budžet općine i kantonalno ministarstvo prostornog uređenja</t>
  </si>
  <si>
    <t>općinska služba za prostorno uređenje</t>
  </si>
  <si>
    <t>ds</t>
  </si>
  <si>
    <t>novi</t>
  </si>
  <si>
    <t>s.c.3</t>
  </si>
  <si>
    <t xml:space="preserve">Budžet općine ,       </t>
  </si>
  <si>
    <t>NOVI</t>
  </si>
  <si>
    <t>???</t>
  </si>
  <si>
    <t xml:space="preserve">3.1.2.1. • izgradnja prečistača I KOLEKTORA na području općine Doboj Istok </t>
  </si>
  <si>
    <t>2.2.2.3. • Poboljšanje uslova sistema protivpožarne zaštite i nabavka opreme i mehanizacije u sektoru vatrogastva</t>
  </si>
  <si>
    <t>1.1.3.2:  Očuvanje starih i umjetničkih zaostavština (starih kuća, rukotvorina, običaja, manifestacija i zanata</t>
  </si>
  <si>
    <t>2.1.2.1 .  završetak izgradnje  tribina na stadionu Čarbina u Brijesnici Velikoj i izgradnja poslovnih prostora II faza</t>
  </si>
  <si>
    <t>Nabavljena neophodna oprema za rad vatrogasnog društva i centra Civilne zaštite</t>
  </si>
  <si>
    <t>3.1.4.2. • Organizovanje Dana čistoće i besplatnog odvoza komunalnog i krutog otpada  te uvođenje selektivnog otkupa otpada</t>
  </si>
  <si>
    <t>2026 (B)</t>
  </si>
  <si>
    <t>1.1.3.1: Razvoj, izgradnja i promocija specifičnih oblika turizma uređenje izletišta, (gastronomija, vjerski turizam, kongresni, seoski)                                     - Uređenje parka Šljepača, Carska bašča ,Sokolina )</t>
  </si>
  <si>
    <t>1.2.1.2. Podizanje starih i novih autohtonih I Iintezivnih  zasada  voća i povrća</t>
  </si>
  <si>
    <t>2.1.1.3.  Izgradnja sportske dvorane u osnovnoj školi u Stanić Rijeci (I faza)-završna faza</t>
  </si>
  <si>
    <t>Završna I faza izgradnje sportske dvorane u Stanić Rijeci</t>
  </si>
  <si>
    <t>2.1.2.1 .  završetak izgradnje  tribina na stadionu luke u Klokotnici i izgradnja poslovnih prostora za Centar civilne zaštite i Dobrovoljnog vatrogasnog društva (II faza)</t>
  </si>
  <si>
    <t xml:space="preserve">Budžet općine  Entiteska i državna ministarstva       </t>
  </si>
  <si>
    <t>NK Doboj Istok, Centar civilne zaštite i DVD</t>
  </si>
  <si>
    <t>nk mladost, privredni subjekti</t>
  </si>
  <si>
    <t>Budžet općine         Vlada TK, Vlada federacije iBiH</t>
  </si>
  <si>
    <t>2.1.3.2.  Uspostava saradnje na planiranju, izradi i implementaciji projekata sa dijasporom iz oblasti privrede, općeg društvenog interesa, sporta kulture</t>
  </si>
  <si>
    <t>2.2.1.2.  završetak izgradnje multimedijalnog centra sa pratećim objektima na izletištu Vodice</t>
  </si>
  <si>
    <t>Općina Doboj Istok  Udruženje invalida penzionera, NVO općine Doboj Istok</t>
  </si>
  <si>
    <t>2.2.1.3.  izgradnja porodične ambulante u Lukavica rijeci (III faza )</t>
  </si>
  <si>
    <t>Poboljšan položaj  NVO, penzionera, invalida u općini Doboj Istok</t>
  </si>
  <si>
    <t>2.2.2.4. • Jačanje mjera prevencije zaštite od poplava na vodi i pod vodom i nabavka neophodne opreme(autocisterna i šator za zbrinjavanje ugroženih osoba)</t>
  </si>
  <si>
    <t>3.1.1.1. • Rekonstrukcija i sanacija prateće vodovodne infrastrukture (rezervoari, kaptaže, zamjena cijevi, zamjena pumpi itd)                                   - Izgradnja rezervoara za vodu kapaciteta 400 m3 u Frkatima (zimar)</t>
  </si>
  <si>
    <t xml:space="preserve">3.1.1.3. • Jačanje kapaciteta jkp čisto u sektoru vodosnadbijevanja, kanalizacije i odvoza smeća                                           Unapređenje vodnih, kanalizacionih i okolišnih usluga po MEG II projektu </t>
  </si>
  <si>
    <t>3.1.1.2 • Očuvanje i zaštita prirodnih izvorišta i mjesnih vodovoda</t>
  </si>
  <si>
    <t>3.1.1.6.Nabavka trake i hidraulične prese za presovanje i selekciju otpada</t>
  </si>
  <si>
    <t>Općina Doboj Istok, JKP Čisto</t>
  </si>
  <si>
    <t>JKP opremljeno dijelom opreme za selekciju otpada</t>
  </si>
  <si>
    <t>3.1.3.1 Izgradnja i sanacija prioritetnih puteva u općini Doboj Istok (Aščići, Ćil itd)</t>
  </si>
  <si>
    <t xml:space="preserve">3.3.1.1. • Uređenje, ucjevljenje i ukoritavanja i čišćenje lokalnih vodotokova  II kategorije                        1. Babička Rijeka  2. Lukavica Rijeka naselje Subašići 3 naselje Dolič, Babička rijeka, lokacija Vratolom, i Johovački potok u Lukavica R, i III faza potok rijeke u Stanić Rijeci
</t>
  </si>
  <si>
    <t>3.3.1.6 Izrada katastra klizišta općine Doboj Istok</t>
  </si>
  <si>
    <t>Urbanistički rješen katastar klizišta naselja 5 mjesnih zajednica u izgradnji komunalne i društvene infrastrukture</t>
  </si>
  <si>
    <t xml:space="preserve">                             Pregled ostalih izvora po godinama</t>
  </si>
  <si>
    <t>Struktura ostalih izvora za I. Godinu</t>
  </si>
  <si>
    <r>
      <t xml:space="preserve">Akcioni plan implementacije i indikativni finansijski okvir za </t>
    </r>
    <r>
      <rPr>
        <b/>
        <sz val="18"/>
        <color indexed="10"/>
        <rFont val="Calibri"/>
        <family val="2"/>
      </rPr>
      <t xml:space="preserve">2025-2027        </t>
    </r>
  </si>
  <si>
    <t>2027 (B)</t>
  </si>
  <si>
    <t>OPĆINSKI NAČELNIK</t>
  </si>
  <si>
    <t>KEMAL BRATIĆ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</si>
</sst>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  <numFmt numFmtId="167" formatCode="_(* #,##0_);_(* \(#,##0\);_(* &quot;-&quot;??_);_(@_)"/>
  </numFmts>
  <fonts count="65">
    <font>
      <sz val="11"/>
      <color theme="1"/>
      <name val="Calibri"/>
      <family val="2"/>
      <scheme val="minor"/>
    </font>
    <font>
      <sz val="9"/>
      <color indexed="8"/>
      <name val="Calibri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Arial"/>
      <family val="2"/>
    </font>
    <font>
      <sz val="12"/>
      <name val="Calibri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8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b/>
      <sz val="9"/>
      <color indexed="81"/>
      <name val="Tahoma"/>
      <family val="2"/>
    </font>
    <font>
      <sz val="9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14"/>
      <color rgb="FF545454"/>
      <name val="Arial"/>
      <family val="2"/>
    </font>
    <font>
      <sz val="12"/>
      <color rgb="FFFF0000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8.5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9" fontId="21" fillId="0" borderId="0" applyFont="0" applyFill="0" applyBorder="0" applyAlignment="0" applyProtection="0"/>
    <xf numFmtId="166" fontId="3" fillId="0" borderId="0"/>
  </cellStyleXfs>
  <cellXfs count="170">
    <xf numFmtId="0" fontId="0" fillId="0" borderId="0" xfId="0"/>
    <xf numFmtId="0" fontId="23" fillId="0" borderId="0" xfId="0" applyFont="1"/>
    <xf numFmtId="0" fontId="23" fillId="2" borderId="0" xfId="0" applyFont="1" applyFill="1"/>
    <xf numFmtId="0" fontId="23" fillId="0" borderId="0" xfId="0" applyFont="1" applyAlignment="1">
      <alignment horizontal="left" textRotation="90" wrapText="1"/>
    </xf>
    <xf numFmtId="0" fontId="23" fillId="0" borderId="0" xfId="0" applyFont="1" applyAlignment="1">
      <alignment horizontal="center" vertical="center"/>
    </xf>
    <xf numFmtId="164" fontId="24" fillId="3" borderId="1" xfId="1" applyNumberFormat="1" applyFont="1" applyFill="1" applyBorder="1" applyAlignment="1">
      <alignment horizontal="left" wrapText="1"/>
    </xf>
    <xf numFmtId="0" fontId="2" fillId="0" borderId="0" xfId="5"/>
    <xf numFmtId="164" fontId="25" fillId="4" borderId="1" xfId="2" applyNumberFormat="1" applyFont="1" applyFill="1" applyBorder="1" applyAlignment="1">
      <alignment horizontal="right" wrapText="1"/>
    </xf>
    <xf numFmtId="0" fontId="26" fillId="0" borderId="0" xfId="5" applyFont="1"/>
    <xf numFmtId="0" fontId="2" fillId="0" borderId="0" xfId="5" applyFont="1"/>
    <xf numFmtId="164" fontId="27" fillId="2" borderId="1" xfId="2" applyNumberFormat="1" applyFont="1" applyFill="1" applyBorder="1" applyAlignment="1">
      <alignment horizontal="right" wrapText="1"/>
    </xf>
    <xf numFmtId="164" fontId="23" fillId="0" borderId="0" xfId="0" applyNumberFormat="1" applyFont="1"/>
    <xf numFmtId="0" fontId="23" fillId="5" borderId="1" xfId="0" applyFont="1" applyFill="1" applyBorder="1" applyAlignment="1">
      <alignment horizontal="center" vertical="center" textRotation="90"/>
    </xf>
    <xf numFmtId="0" fontId="28" fillId="5" borderId="1" xfId="0" applyFont="1" applyFill="1" applyBorder="1" applyAlignment="1">
      <alignment horizontal="left" vertical="center" wrapText="1"/>
    </xf>
    <xf numFmtId="164" fontId="23" fillId="5" borderId="1" xfId="1" applyNumberFormat="1" applyFont="1" applyFill="1" applyBorder="1" applyAlignment="1">
      <alignment horizontal="left" vertical="center" wrapText="1"/>
    </xf>
    <xf numFmtId="164" fontId="29" fillId="4" borderId="2" xfId="2" applyNumberFormat="1" applyFont="1" applyFill="1" applyBorder="1" applyAlignment="1">
      <alignment horizontal="left" wrapText="1"/>
    </xf>
    <xf numFmtId="164" fontId="30" fillId="2" borderId="2" xfId="2" applyNumberFormat="1" applyFont="1" applyFill="1" applyBorder="1" applyAlignment="1">
      <alignment horizontal="left" wrapText="1"/>
    </xf>
    <xf numFmtId="0" fontId="32" fillId="2" borderId="0" xfId="0" applyFont="1" applyFill="1"/>
    <xf numFmtId="164" fontId="34" fillId="4" borderId="1" xfId="2" applyNumberFormat="1" applyFont="1" applyFill="1" applyBorder="1" applyAlignment="1">
      <alignment horizontal="right" wrapText="1"/>
    </xf>
    <xf numFmtId="164" fontId="35" fillId="2" borderId="1" xfId="2" applyNumberFormat="1" applyFont="1" applyFill="1" applyBorder="1" applyAlignment="1">
      <alignment horizontal="right" wrapText="1"/>
    </xf>
    <xf numFmtId="164" fontId="35" fillId="4" borderId="1" xfId="2" applyNumberFormat="1" applyFont="1" applyFill="1" applyBorder="1" applyAlignment="1">
      <alignment horizontal="right" wrapText="1"/>
    </xf>
    <xf numFmtId="164" fontId="36" fillId="2" borderId="1" xfId="2" applyNumberFormat="1" applyFont="1" applyFill="1" applyBorder="1" applyAlignment="1">
      <alignment wrapText="1"/>
    </xf>
    <xf numFmtId="164" fontId="29" fillId="4" borderId="1" xfId="2" applyNumberFormat="1" applyFont="1" applyFill="1" applyBorder="1" applyAlignment="1">
      <alignment wrapText="1"/>
    </xf>
    <xf numFmtId="0" fontId="10" fillId="0" borderId="0" xfId="5" applyFont="1" applyAlignment="1">
      <alignment horizontal="left" vertical="center"/>
    </xf>
    <xf numFmtId="0" fontId="37" fillId="0" borderId="3" xfId="0" applyFont="1" applyBorder="1" applyAlignment="1">
      <alignment vertical="center"/>
    </xf>
    <xf numFmtId="164" fontId="38" fillId="4" borderId="2" xfId="2" applyNumberFormat="1" applyFont="1" applyFill="1" applyBorder="1" applyAlignment="1">
      <alignment horizontal="left" wrapText="1"/>
    </xf>
    <xf numFmtId="0" fontId="39" fillId="6" borderId="4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horizontal="left" vertical="center"/>
    </xf>
    <xf numFmtId="0" fontId="30" fillId="6" borderId="4" xfId="0" applyFont="1" applyFill="1" applyBorder="1" applyAlignment="1">
      <alignment horizontal="left" vertical="center" wrapText="1"/>
    </xf>
    <xf numFmtId="0" fontId="30" fillId="6" borderId="5" xfId="0" applyFont="1" applyFill="1" applyBorder="1" applyAlignment="1">
      <alignment horizontal="left" vertical="center" wrapText="1"/>
    </xf>
    <xf numFmtId="0" fontId="30" fillId="6" borderId="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Continuous" wrapText="1"/>
    </xf>
    <xf numFmtId="0" fontId="23" fillId="0" borderId="0" xfId="0" applyFont="1" applyAlignment="1">
      <alignment horizontal="distributed" wrapText="1"/>
    </xf>
    <xf numFmtId="0" fontId="40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/>
    </xf>
    <xf numFmtId="0" fontId="2" fillId="0" borderId="0" xfId="5" applyAlignment="1">
      <alignment vertical="top"/>
    </xf>
    <xf numFmtId="49" fontId="2" fillId="0" borderId="0" xfId="5" applyNumberFormat="1" applyAlignment="1">
      <alignment horizontal="center"/>
    </xf>
    <xf numFmtId="0" fontId="41" fillId="0" borderId="0" xfId="0" applyFont="1"/>
    <xf numFmtId="164" fontId="29" fillId="4" borderId="1" xfId="2" applyNumberFormat="1" applyFont="1" applyFill="1" applyBorder="1" applyAlignment="1">
      <alignment vertical="center" wrapText="1"/>
    </xf>
    <xf numFmtId="0" fontId="0" fillId="0" borderId="0" xfId="0" applyAlignment="1"/>
    <xf numFmtId="0" fontId="36" fillId="6" borderId="1" xfId="0" applyFont="1" applyFill="1" applyBorder="1" applyAlignment="1">
      <alignment horizontal="center" vertical="center"/>
    </xf>
    <xf numFmtId="0" fontId="42" fillId="6" borderId="5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vertical="center"/>
    </xf>
    <xf numFmtId="0" fontId="30" fillId="6" borderId="6" xfId="0" applyFont="1" applyFill="1" applyBorder="1" applyAlignment="1">
      <alignment horizontal="left" vertical="center" wrapText="1"/>
    </xf>
    <xf numFmtId="164" fontId="43" fillId="2" borderId="1" xfId="2" applyNumberFormat="1" applyFont="1" applyFill="1" applyBorder="1" applyAlignment="1">
      <alignment vertical="top" wrapText="1"/>
    </xf>
    <xf numFmtId="164" fontId="43" fillId="7" borderId="1" xfId="2" applyNumberFormat="1" applyFont="1" applyFill="1" applyBorder="1" applyAlignment="1">
      <alignment vertical="top" wrapText="1"/>
    </xf>
    <xf numFmtId="164" fontId="34" fillId="2" borderId="1" xfId="2" applyNumberFormat="1" applyFont="1" applyFill="1" applyBorder="1" applyAlignment="1">
      <alignment wrapText="1"/>
    </xf>
    <xf numFmtId="164" fontId="34" fillId="4" borderId="1" xfId="2" applyNumberFormat="1" applyFont="1" applyFill="1" applyBorder="1" applyAlignment="1">
      <alignment wrapText="1"/>
    </xf>
    <xf numFmtId="0" fontId="25" fillId="2" borderId="1" xfId="2" applyNumberFormat="1" applyFont="1" applyFill="1" applyBorder="1" applyAlignment="1">
      <alignment horizontal="center" vertical="center" wrapText="1"/>
    </xf>
    <xf numFmtId="9" fontId="25" fillId="8" borderId="1" xfId="12" applyFont="1" applyFill="1" applyBorder="1" applyAlignment="1">
      <alignment horizontal="center" vertical="center" wrapText="1"/>
    </xf>
    <xf numFmtId="164" fontId="25" fillId="4" borderId="1" xfId="2" applyNumberFormat="1" applyFont="1" applyFill="1" applyBorder="1" applyAlignment="1">
      <alignment horizontal="center" vertical="center" wrapText="1"/>
    </xf>
    <xf numFmtId="164" fontId="27" fillId="2" borderId="1" xfId="2" applyNumberFormat="1" applyFont="1" applyFill="1" applyBorder="1" applyAlignment="1">
      <alignment horizontal="center" vertical="center" wrapText="1"/>
    </xf>
    <xf numFmtId="0" fontId="25" fillId="7" borderId="1" xfId="2" applyNumberFormat="1" applyFont="1" applyFill="1" applyBorder="1" applyAlignment="1">
      <alignment horizontal="center" vertical="center" wrapText="1"/>
    </xf>
    <xf numFmtId="164" fontId="25" fillId="7" borderId="1" xfId="2" applyNumberFormat="1" applyFont="1" applyFill="1" applyBorder="1" applyAlignment="1">
      <alignment horizontal="center" vertical="center" wrapText="1"/>
    </xf>
    <xf numFmtId="164" fontId="27" fillId="7" borderId="1" xfId="2" applyNumberFormat="1" applyFont="1" applyFill="1" applyBorder="1" applyAlignment="1">
      <alignment horizontal="center" vertical="center" wrapText="1"/>
    </xf>
    <xf numFmtId="0" fontId="25" fillId="4" borderId="1" xfId="2" applyNumberFormat="1" applyFont="1" applyFill="1" applyBorder="1" applyAlignment="1">
      <alignment horizontal="center" vertical="center" wrapText="1"/>
    </xf>
    <xf numFmtId="9" fontId="25" fillId="8" borderId="1" xfId="2" applyNumberFormat="1" applyFont="1" applyFill="1" applyBorder="1" applyAlignment="1">
      <alignment horizontal="center" vertical="center" wrapText="1"/>
    </xf>
    <xf numFmtId="164" fontId="27" fillId="4" borderId="1" xfId="2" applyNumberFormat="1" applyFont="1" applyFill="1" applyBorder="1" applyAlignment="1">
      <alignment horizontal="center" vertical="center" wrapText="1"/>
    </xf>
    <xf numFmtId="3" fontId="23" fillId="0" borderId="0" xfId="0" applyNumberFormat="1" applyFont="1"/>
    <xf numFmtId="0" fontId="44" fillId="9" borderId="1" xfId="0" applyFont="1" applyFill="1" applyBorder="1" applyAlignment="1" applyProtection="1">
      <alignment horizontal="center" vertical="center" textRotation="90"/>
      <protection locked="0"/>
    </xf>
    <xf numFmtId="0" fontId="56" fillId="2" borderId="1" xfId="0" applyFont="1" applyFill="1" applyBorder="1" applyAlignment="1" applyProtection="1">
      <alignment vertical="center" wrapText="1"/>
      <protection locked="0"/>
    </xf>
    <xf numFmtId="167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4" fillId="2" borderId="1" xfId="1" applyNumberFormat="1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/>
    </xf>
    <xf numFmtId="3" fontId="57" fillId="4" borderId="1" xfId="0" applyNumberFormat="1" applyFont="1" applyFill="1" applyBorder="1" applyAlignment="1">
      <alignment horizontal="right" vertical="center" wrapText="1"/>
    </xf>
    <xf numFmtId="3" fontId="44" fillId="4" borderId="1" xfId="0" applyNumberFormat="1" applyFont="1" applyFill="1" applyBorder="1" applyAlignment="1">
      <alignment horizontal="right" vertical="center" wrapText="1"/>
    </xf>
    <xf numFmtId="3" fontId="44" fillId="0" borderId="1" xfId="0" applyNumberFormat="1" applyFont="1" applyBorder="1" applyAlignment="1">
      <alignment horizontal="right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vertical="top" wrapText="1"/>
    </xf>
    <xf numFmtId="0" fontId="44" fillId="2" borderId="1" xfId="0" applyFont="1" applyFill="1" applyBorder="1" applyAlignment="1">
      <alignment horizontal="center" vertical="center"/>
    </xf>
    <xf numFmtId="3" fontId="58" fillId="5" borderId="1" xfId="0" applyNumberFormat="1" applyFont="1" applyFill="1" applyBorder="1" applyAlignment="1">
      <alignment horizontal="right" vertical="center" wrapText="1"/>
    </xf>
    <xf numFmtId="3" fontId="44" fillId="5" borderId="1" xfId="0" applyNumberFormat="1" applyFont="1" applyFill="1" applyBorder="1" applyAlignment="1">
      <alignment horizontal="right" vertical="center" wrapText="1"/>
    </xf>
    <xf numFmtId="0" fontId="56" fillId="5" borderId="1" xfId="0" applyFont="1" applyFill="1" applyBorder="1"/>
    <xf numFmtId="0" fontId="56" fillId="5" borderId="1" xfId="0" applyFont="1" applyFill="1" applyBorder="1" applyAlignment="1">
      <alignment vertical="center" wrapText="1"/>
    </xf>
    <xf numFmtId="0" fontId="58" fillId="5" borderId="1" xfId="0" applyFont="1" applyFill="1" applyBorder="1" applyAlignment="1">
      <alignment vertical="center" wrapText="1"/>
    </xf>
    <xf numFmtId="0" fontId="58" fillId="5" borderId="1" xfId="0" applyFont="1" applyFill="1" applyBorder="1" applyAlignment="1">
      <alignment horizontal="center" vertical="center"/>
    </xf>
    <xf numFmtId="164" fontId="57" fillId="3" borderId="1" xfId="1" applyNumberFormat="1" applyFont="1" applyFill="1" applyBorder="1" applyAlignment="1">
      <alignment horizontal="right" vertical="center"/>
    </xf>
    <xf numFmtId="0" fontId="33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 applyProtection="1">
      <alignment vertical="center" wrapText="1"/>
      <protection locked="0"/>
    </xf>
    <xf numFmtId="0" fontId="60" fillId="14" borderId="1" xfId="0" applyFont="1" applyFill="1" applyBorder="1" applyAlignment="1" applyProtection="1">
      <alignment vertical="center" wrapText="1"/>
      <protection locked="0"/>
    </xf>
    <xf numFmtId="0" fontId="60" fillId="11" borderId="1" xfId="0" applyFont="1" applyFill="1" applyBorder="1" applyAlignment="1" applyProtection="1">
      <alignment vertical="center" wrapText="1"/>
      <protection locked="0"/>
    </xf>
    <xf numFmtId="0" fontId="60" fillId="2" borderId="1" xfId="0" applyFont="1" applyFill="1" applyBorder="1" applyAlignment="1" applyProtection="1">
      <alignment vertical="center" wrapText="1"/>
      <protection locked="0"/>
    </xf>
    <xf numFmtId="0" fontId="33" fillId="14" borderId="1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60" fillId="8" borderId="0" xfId="0" applyFont="1" applyFill="1" applyAlignment="1">
      <alignment horizontal="justify"/>
    </xf>
    <xf numFmtId="0" fontId="44" fillId="2" borderId="1" xfId="0" applyFont="1" applyFill="1" applyBorder="1" applyAlignment="1" applyProtection="1">
      <alignment horizontal="center" vertical="center" textRotation="90"/>
      <protection locked="0"/>
    </xf>
    <xf numFmtId="0" fontId="60" fillId="4" borderId="1" xfId="0" applyFont="1" applyFill="1" applyBorder="1" applyAlignment="1" applyProtection="1">
      <alignment vertical="center" wrapText="1"/>
      <protection locked="0"/>
    </xf>
    <xf numFmtId="3" fontId="33" fillId="2" borderId="1" xfId="0" applyNumberFormat="1" applyFont="1" applyFill="1" applyBorder="1" applyAlignment="1">
      <alignment horizontal="center" vertical="center" wrapText="1"/>
    </xf>
    <xf numFmtId="3" fontId="33" fillId="11" borderId="1" xfId="0" applyNumberFormat="1" applyFont="1" applyFill="1" applyBorder="1" applyAlignment="1">
      <alignment horizontal="center" vertical="center" wrapText="1"/>
    </xf>
    <xf numFmtId="3" fontId="32" fillId="2" borderId="0" xfId="0" applyNumberFormat="1" applyFont="1" applyFill="1"/>
    <xf numFmtId="3" fontId="33" fillId="14" borderId="1" xfId="0" applyNumberFormat="1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right" vertical="center" wrapText="1"/>
    </xf>
    <xf numFmtId="0" fontId="23" fillId="0" borderId="1" xfId="0" applyFont="1" applyBorder="1"/>
    <xf numFmtId="0" fontId="23" fillId="0" borderId="1" xfId="0" applyFont="1" applyBorder="1" applyAlignment="1">
      <alignment horizontal="left" textRotation="90" wrapText="1"/>
    </xf>
    <xf numFmtId="4" fontId="23" fillId="0" borderId="1" xfId="0" applyNumberFormat="1" applyFont="1" applyBorder="1"/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0" fontId="44" fillId="2" borderId="1" xfId="0" applyFont="1" applyFill="1" applyBorder="1" applyAlignment="1">
      <alignment vertical="center" wrapText="1"/>
    </xf>
    <xf numFmtId="0" fontId="62" fillId="0" borderId="0" xfId="0" applyFont="1"/>
    <xf numFmtId="3" fontId="44" fillId="4" borderId="1" xfId="1" applyNumberFormat="1" applyFont="1" applyFill="1" applyBorder="1" applyAlignment="1">
      <alignment vertical="center" wrapText="1"/>
    </xf>
    <xf numFmtId="0" fontId="23" fillId="0" borderId="2" xfId="0" applyFont="1" applyBorder="1"/>
    <xf numFmtId="0" fontId="23" fillId="0" borderId="7" xfId="0" applyFont="1" applyBorder="1"/>
    <xf numFmtId="0" fontId="23" fillId="0" borderId="8" xfId="0" applyFont="1" applyBorder="1"/>
    <xf numFmtId="0" fontId="31" fillId="4" borderId="6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164" fontId="24" fillId="3" borderId="0" xfId="1" applyNumberFormat="1" applyFont="1" applyFill="1" applyBorder="1" applyAlignment="1">
      <alignment horizontal="left" wrapText="1"/>
    </xf>
    <xf numFmtId="164" fontId="57" fillId="3" borderId="0" xfId="1" applyNumberFormat="1" applyFon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center" vertical="top"/>
    </xf>
    <xf numFmtId="0" fontId="63" fillId="3" borderId="0" xfId="0" applyFont="1" applyFill="1" applyBorder="1" applyAlignment="1">
      <alignment horizontal="center" vertical="top"/>
    </xf>
    <xf numFmtId="0" fontId="64" fillId="3" borderId="0" xfId="0" applyFont="1" applyFill="1" applyBorder="1" applyAlignment="1">
      <alignment horizontal="center" vertical="top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distributed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34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45" fillId="11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 wrapText="1"/>
    </xf>
    <xf numFmtId="0" fontId="46" fillId="11" borderId="1" xfId="0" applyFont="1" applyFill="1" applyBorder="1" applyAlignment="1">
      <alignment horizontal="center" vertical="center" wrapText="1"/>
    </xf>
    <xf numFmtId="0" fontId="47" fillId="11" borderId="1" xfId="0" applyFont="1" applyFill="1" applyBorder="1" applyAlignment="1">
      <alignment horizontal="center" vertical="center" wrapText="1"/>
    </xf>
    <xf numFmtId="0" fontId="48" fillId="11" borderId="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37" fillId="2" borderId="3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 wrapText="1"/>
    </xf>
    <xf numFmtId="0" fontId="49" fillId="11" borderId="1" xfId="0" applyFont="1" applyFill="1" applyBorder="1" applyAlignment="1">
      <alignment horizontal="center" vertical="center" wrapText="1"/>
    </xf>
    <xf numFmtId="0" fontId="50" fillId="11" borderId="1" xfId="0" applyFont="1" applyFill="1" applyBorder="1" applyAlignment="1">
      <alignment horizontal="center" vertical="center" wrapText="1"/>
    </xf>
    <xf numFmtId="0" fontId="59" fillId="3" borderId="2" xfId="0" applyFont="1" applyFill="1" applyBorder="1" applyAlignment="1">
      <alignment horizontal="center" vertical="top"/>
    </xf>
    <xf numFmtId="0" fontId="59" fillId="3" borderId="8" xfId="0" applyFont="1" applyFill="1" applyBorder="1" applyAlignment="1">
      <alignment horizontal="center" vertical="top"/>
    </xf>
    <xf numFmtId="0" fontId="59" fillId="3" borderId="7" xfId="0" applyFont="1" applyFill="1" applyBorder="1" applyAlignment="1">
      <alignment horizontal="center" vertical="top"/>
    </xf>
    <xf numFmtId="0" fontId="53" fillId="11" borderId="4" xfId="5" applyFont="1" applyFill="1" applyBorder="1" applyAlignment="1">
      <alignment horizontal="center" vertical="center" wrapText="1"/>
    </xf>
    <xf numFmtId="0" fontId="53" fillId="11" borderId="5" xfId="5" applyFont="1" applyFill="1" applyBorder="1" applyAlignment="1">
      <alignment horizontal="center" vertical="center" wrapText="1"/>
    </xf>
    <xf numFmtId="0" fontId="53" fillId="11" borderId="6" xfId="5" applyFont="1" applyFill="1" applyBorder="1" applyAlignment="1">
      <alignment horizontal="center" vertical="center" wrapText="1"/>
    </xf>
    <xf numFmtId="0" fontId="54" fillId="13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29" fillId="4" borderId="2" xfId="5" applyFont="1" applyFill="1" applyBorder="1" applyAlignment="1">
      <alignment horizontal="center" vertical="center"/>
    </xf>
    <xf numFmtId="0" fontId="29" fillId="4" borderId="7" xfId="5" applyFont="1" applyFill="1" applyBorder="1" applyAlignment="1">
      <alignment horizontal="center" vertical="center"/>
    </xf>
    <xf numFmtId="0" fontId="29" fillId="4" borderId="8" xfId="5" applyFont="1" applyFill="1" applyBorder="1" applyAlignment="1">
      <alignment horizontal="center" vertical="center"/>
    </xf>
    <xf numFmtId="0" fontId="49" fillId="11" borderId="4" xfId="0" applyFont="1" applyFill="1" applyBorder="1" applyAlignment="1">
      <alignment horizontal="center" vertical="center" wrapText="1"/>
    </xf>
    <xf numFmtId="0" fontId="49" fillId="11" borderId="5" xfId="0" applyFont="1" applyFill="1" applyBorder="1" applyAlignment="1">
      <alignment horizontal="center" vertical="center" wrapText="1"/>
    </xf>
    <xf numFmtId="0" fontId="53" fillId="11" borderId="1" xfId="5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34" fillId="14" borderId="13" xfId="0" applyFont="1" applyFill="1" applyBorder="1" applyAlignment="1">
      <alignment horizontal="center" vertical="center" wrapText="1"/>
    </xf>
    <xf numFmtId="0" fontId="34" fillId="14" borderId="11" xfId="0" applyFont="1" applyFill="1" applyBorder="1" applyAlignment="1">
      <alignment horizontal="center" vertical="center" wrapText="1"/>
    </xf>
    <xf numFmtId="0" fontId="34" fillId="14" borderId="1" xfId="0" applyFont="1" applyFill="1" applyBorder="1" applyAlignment="1">
      <alignment horizontal="center" vertical="center" wrapText="1"/>
    </xf>
    <xf numFmtId="0" fontId="53" fillId="14" borderId="4" xfId="5" applyFont="1" applyFill="1" applyBorder="1" applyAlignment="1">
      <alignment horizontal="center" vertical="center" wrapText="1"/>
    </xf>
    <xf numFmtId="0" fontId="53" fillId="14" borderId="5" xfId="5" applyFont="1" applyFill="1" applyBorder="1" applyAlignment="1">
      <alignment horizontal="center" vertical="center" wrapText="1"/>
    </xf>
    <xf numFmtId="0" fontId="53" fillId="14" borderId="6" xfId="5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10" xfId="0" applyFont="1" applyFill="1" applyBorder="1" applyAlignment="1">
      <alignment horizontal="center" vertical="center" wrapText="1"/>
    </xf>
    <xf numFmtId="0" fontId="34" fillId="11" borderId="11" xfId="0" applyFont="1" applyFill="1" applyBorder="1" applyAlignment="1">
      <alignment horizontal="center" vertical="center" wrapText="1"/>
    </xf>
    <xf numFmtId="0" fontId="34" fillId="11" borderId="12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 wrapText="1"/>
    </xf>
    <xf numFmtId="0" fontId="34" fillId="11" borderId="6" xfId="0" applyFont="1" applyFill="1" applyBorder="1" applyAlignment="1">
      <alignment horizontal="center" vertical="center" wrapText="1"/>
    </xf>
    <xf numFmtId="0" fontId="18" fillId="0" borderId="0" xfId="5" applyFont="1" applyAlignment="1">
      <alignment horizontal="left" wrapText="1"/>
    </xf>
    <xf numFmtId="0" fontId="55" fillId="0" borderId="0" xfId="5" applyFont="1" applyAlignment="1">
      <alignment horizontal="left" wrapText="1"/>
    </xf>
    <xf numFmtId="0" fontId="39" fillId="0" borderId="0" xfId="5" applyFont="1" applyAlignment="1">
      <alignment horizontal="left" vertical="center" wrapText="1"/>
    </xf>
  </cellXfs>
  <cellStyles count="14">
    <cellStyle name="Comma" xfId="1" builtinId="3"/>
    <cellStyle name="Comma 2" xfId="2"/>
    <cellStyle name="Comma 4" xfId="3"/>
    <cellStyle name="Excel Built-in Normal" xfId="4"/>
    <cellStyle name="Normal" xfId="0" builtinId="0"/>
    <cellStyle name="Normal 2" xfId="5"/>
    <cellStyle name="Normal 2 2" xfId="6"/>
    <cellStyle name="Normal 2 3" xfId="7"/>
    <cellStyle name="Normal 2 4" xfId="8"/>
    <cellStyle name="Normal 3" xfId="9"/>
    <cellStyle name="Normal 4" xfId="10"/>
    <cellStyle name="Obično 2" xfId="11"/>
    <cellStyle name="Percent" xfId="12" builtinId="5"/>
    <cellStyle name="Zarez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Ukupni predviđeni izdaci  (za III godine)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995867714548955"/>
          <c:y val="0.21513338342713997"/>
          <c:w val="0.40789544145616363"/>
          <c:h val="0.55840597513293178"/>
        </c:manualLayout>
      </c:layout>
      <c:barChart>
        <c:barDir val="bar"/>
        <c:grouping val="clustered"/>
        <c:ser>
          <c:idx val="0"/>
          <c:order val="0"/>
          <c:tx>
            <c:strRef>
              <c:f>'Ukupno po sektorima'!$D$3:$D$6</c:f>
              <c:strCache>
                <c:ptCount val="1"/>
                <c:pt idx="0">
                  <c:v>Ukupni predviđeni izdaci  (za III godine)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sektorima'!$D$7:$D$9</c:f>
              <c:numCache>
                <c:formatCode>_-* #,##0\ _k_n_-;\-* #,##0\ _k_n_-;_-* "-"\ _k_n_-;_-@_-</c:formatCode>
                <c:ptCount val="3"/>
                <c:pt idx="0">
                  <c:v>913000</c:v>
                </c:pt>
                <c:pt idx="1">
                  <c:v>1497000</c:v>
                </c:pt>
                <c:pt idx="2">
                  <c:v>0</c:v>
                </c:pt>
              </c:numCache>
            </c:numRef>
          </c:val>
        </c:ser>
        <c:gapWidth val="182"/>
        <c:axId val="112685440"/>
        <c:axId val="112686976"/>
      </c:barChart>
      <c:catAx>
        <c:axId val="1126854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86976"/>
        <c:crosses val="autoZero"/>
        <c:auto val="1"/>
        <c:lblAlgn val="ctr"/>
        <c:lblOffset val="100"/>
      </c:catAx>
      <c:valAx>
        <c:axId val="1126869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k_n_-;\-* #,##0\ _k_n_-;_-* &quot;-&quot;\ _k_n_-;_-@_-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85440"/>
        <c:crosses val="autoZero"/>
        <c:crossBetween val="between"/>
        <c:dispUnits>
          <c:custUnit val="1000"/>
          <c:dispUnits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 prema finansiranju iz ostalih izvora</a:t>
            </a:r>
          </a:p>
        </c:rich>
      </c:tx>
      <c:layout>
        <c:manualLayout>
          <c:xMode val="edge"/>
          <c:yMode val="edge"/>
          <c:x val="0.19616862309389238"/>
          <c:y val="7.494092563942793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701600405088183E-2"/>
          <c:y val="0.20044670833503125"/>
          <c:w val="0.46363278912399686"/>
          <c:h val="0.66325630591536056"/>
        </c:manualLayout>
      </c:layout>
      <c:barChart>
        <c:barDir val="bar"/>
        <c:grouping val="clustered"/>
        <c:ser>
          <c:idx val="2"/>
          <c:order val="0"/>
          <c:tx>
            <c:strRef>
              <c:f>'Ukupno po A-E klasama'!$M$5:$M$6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f>'Ukupno po A-E klasama'!$M$7:$M$11</c:f>
              <c:numCache>
                <c:formatCode>_-* #,##0\ _k_n_-;\-* #,##0\ _k_n_-;_-* "-"\ _k_n_-;_-@_-</c:formatCode>
                <c:ptCount val="5"/>
                <c:pt idx="0">
                  <c:v>0</c:v>
                </c:pt>
                <c:pt idx="1">
                  <c:v>250000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'Ukupno po A-E klasama'!$L$5:$L$6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f>'Ukupno po A-E klasama'!$L$7:$L$11</c:f>
              <c:numCache>
                <c:formatCode>_-* #,##0\ _k_n_-;\-* #,##0\ _k_n_-;_-* "-"\ _k_n_-;_-@_-</c:formatCode>
                <c:ptCount val="5"/>
                <c:pt idx="0">
                  <c:v>0</c:v>
                </c:pt>
                <c:pt idx="1">
                  <c:v>250000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'Ukupno po A-E klasama'!$K$5:$K$6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f>'Ukupno po A-E klasama'!$K$7:$K$11</c:f>
              <c:numCache>
                <c:formatCode>_-* #,##0\ _k_n_-;\-* #,##0\ _k_n_-;_-* "-"\ _k_n_-;_-@_-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27"/>
        <c:overlap val="-48"/>
        <c:axId val="113353088"/>
        <c:axId val="113354624"/>
      </c:barChart>
      <c:catAx>
        <c:axId val="113353088"/>
        <c:scaling>
          <c:orientation val="minMax"/>
        </c:scaling>
        <c:axPos val="r"/>
        <c:numFmt formatCode="General" sourceLinked="1"/>
        <c:tickLblPos val="nextTo"/>
        <c:spPr>
          <a:ln w="9525">
            <a:noFill/>
          </a:ln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54624"/>
        <c:crosses val="autoZero"/>
        <c:auto val="1"/>
        <c:lblAlgn val="ctr"/>
        <c:lblOffset val="100"/>
        <c:noMultiLvlLbl val="1"/>
      </c:catAx>
      <c:valAx>
        <c:axId val="113354624"/>
        <c:scaling>
          <c:orientation val="maxMin"/>
        </c:scaling>
        <c:axPos val="b"/>
        <c:numFmt formatCode="_-* #,##0\ _k_n_-;\-* #,##0\ _k_n_-;_-* &quot;-&quot;\ _k_n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53088"/>
        <c:crosses val="autoZero"/>
        <c:crossBetween val="between"/>
        <c:dispUnits>
          <c:custUnit val="1000"/>
          <c:dispUnits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531987182585284"/>
          <c:y val="0.10633323327252719"/>
          <c:w val="0.28684218153712382"/>
          <c:h val="6.648994388897867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sufinansiranju iz bud</a:t>
            </a:r>
            <a:r>
              <a:rPr lang="hr-HR" sz="1400" baseline="0">
                <a:solidFill>
                  <a:sysClr val="windowText" lastClr="000000"/>
                </a:solidFill>
              </a:rPr>
              <a:t>žeta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492812251679853"/>
          <c:y val="1.1438289148767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701600405088183E-2"/>
          <c:y val="0.20506048524800621"/>
          <c:w val="0.46363278912399686"/>
          <c:h val="0.67061027022141906"/>
        </c:manualLayout>
      </c:layout>
      <c:barChart>
        <c:barDir val="bar"/>
        <c:grouping val="clustered"/>
        <c:ser>
          <c:idx val="2"/>
          <c:order val="0"/>
          <c:tx>
            <c:strRef>
              <c:f>'Ukupno po A-E klasama'!$I$5:$I$6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f>'Ukupno po A-E klasama'!$I$7:$I$11</c:f>
              <c:numCache>
                <c:formatCode>_-* #,##0\ _k_n_-;\-* #,##0\ _k_n_-;_-* "-"\ _k_n_-;_-@_-</c:formatCode>
                <c:ptCount val="5"/>
                <c:pt idx="0">
                  <c:v>0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'Ukupno po A-E klasama'!$H$5:$H$6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f>'Ukupno po A-E klasama'!$H$7:$H$11</c:f>
              <c:numCache>
                <c:formatCode>_-* #,##0\ _k_n_-;\-* #,##0\ _k_n_-;_-* "-"\ _k_n_-;_-@_-</c:formatCode>
                <c:ptCount val="5"/>
                <c:pt idx="0">
                  <c:v>0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'Ukupno po A-E klasama'!$G$5:$G$6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</c:strRef>
          </c:cat>
          <c:val>
            <c:numRef>
              <c:f>'Ukupno po A-E klasama'!$G$7:$G$11</c:f>
              <c:numCache>
                <c:formatCode>_-* #,##0\ _k_n_-;\-* #,##0\ _k_n_-;_-* "-"\ _k_n_-;_-@_-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27"/>
        <c:overlap val="-48"/>
        <c:axId val="139691136"/>
        <c:axId val="139692672"/>
      </c:barChart>
      <c:catAx>
        <c:axId val="139691136"/>
        <c:scaling>
          <c:orientation val="minMax"/>
        </c:scaling>
        <c:axPos val="r"/>
        <c:numFmt formatCode="General" sourceLinked="1"/>
        <c:tickLblPos val="nextTo"/>
        <c:spPr>
          <a:ln w="9525">
            <a:noFill/>
          </a:ln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692672"/>
        <c:crosses val="autoZero"/>
        <c:auto val="1"/>
        <c:lblAlgn val="ctr"/>
        <c:lblOffset val="100"/>
      </c:catAx>
      <c:valAx>
        <c:axId val="139692672"/>
        <c:scaling>
          <c:orientation val="maxMin"/>
        </c:scaling>
        <c:axPos val="b"/>
        <c:numFmt formatCode="_-* #,##0\ _k_n_-;\-* #,##0\ _k_n_-;_-* &quot;-&quot;\ _k_n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691136"/>
        <c:crosses val="autoZero"/>
        <c:crossBetween val="between"/>
        <c:dispUnits>
          <c:custUnit val="1000"/>
          <c:dispUnits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019167328855134"/>
          <c:y val="9.6921523862771586E-2"/>
          <c:w val="0.28448842977197453"/>
          <c:h val="6.2966966407305924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Broj projekata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4659961574115109"/>
          <c:y val="0.23473525426583691"/>
          <c:w val="0.49720236099940146"/>
          <c:h val="0.59747866924017201"/>
        </c:manualLayout>
      </c:layout>
      <c:barChart>
        <c:barDir val="bar"/>
        <c:grouping val="clustered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cat>
            <c:strRef>
              <c:f>'Ukupno po sektorima'!$B$4:$B$9</c:f>
              <c:strCache>
                <c:ptCount val="6"/>
                <c:pt idx="3">
                  <c:v>Ekonomski sektor</c:v>
                </c:pt>
                <c:pt idx="4">
                  <c:v>Društveni sektor</c:v>
                </c:pt>
                <c:pt idx="5">
                  <c:v>Sektor okoliša /zaštite životne sredine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_-* #,##0\ _k_n_-;\-* #,##0\ _k_n_-;_-* &quot;-&quot;\ _k_n_-;_-@_-">
                  <c:v>10</c:v>
                </c:pt>
                <c:pt idx="4" formatCode="_-* #,##0\ _k_n_-;\-* #,##0\ _k_n_-;_-* &quot;-&quot;\ _k_n_-;_-@_-">
                  <c:v>17</c:v>
                </c:pt>
                <c:pt idx="5" formatCode="_-* #,##0\ _k_n_-;\-* #,##0\ _k_n_-;_-* &quot;-&quot;\ _k_n_-;_-@_-">
                  <c:v>0</c:v>
                </c:pt>
              </c:numCache>
            </c:numRef>
          </c:val>
        </c:ser>
        <c:gapWidth val="36"/>
        <c:axId val="112265088"/>
        <c:axId val="112266624"/>
      </c:barChart>
      <c:catAx>
        <c:axId val="11226508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66624"/>
        <c:crosses val="autoZero"/>
        <c:auto val="1"/>
        <c:lblAlgn val="ctr"/>
        <c:lblOffset val="100"/>
      </c:catAx>
      <c:valAx>
        <c:axId val="1122666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6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budžeta -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7191226569591268"/>
          <c:y val="0.26533292887799537"/>
          <c:w val="0.55966370142954602"/>
          <c:h val="0.51610449664471658"/>
        </c:manualLayout>
      </c:layout>
      <c:barChart>
        <c:barDir val="bar"/>
        <c:grouping val="stacked"/>
        <c:ser>
          <c:idx val="0"/>
          <c:order val="0"/>
          <c:tx>
            <c:strRef>
              <c:f>'Ukupno po sektorima'!$H$5:$H$6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sektorima'!$H$7:$H$9</c:f>
              <c:numCache>
                <c:formatCode>_-* #,##0\ _k_n_-;\-* #,##0\ _k_n_-;_-* "-"\ _k_n_-;_-@_-</c:formatCode>
                <c:ptCount val="3"/>
                <c:pt idx="0">
                  <c:v>295000</c:v>
                </c:pt>
                <c:pt idx="1">
                  <c:v>544500</c:v>
                </c:pt>
                <c:pt idx="2">
                  <c:v>0</c:v>
                </c:pt>
              </c:numCache>
            </c:numRef>
          </c:val>
        </c:ser>
        <c:overlap val="100"/>
        <c:axId val="112294528"/>
        <c:axId val="113119616"/>
      </c:barChart>
      <c:catAx>
        <c:axId val="1122945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19616"/>
        <c:crosses val="autoZero"/>
        <c:auto val="1"/>
        <c:lblAlgn val="ctr"/>
        <c:lblOffset val="100"/>
      </c:catAx>
      <c:valAx>
        <c:axId val="1131196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k_n_-;\-* #,##0\ _k_n_-;_-* &quot;-&quot;\ _k_n_-;_-@_-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94528"/>
        <c:crosses val="autoZero"/>
        <c:crossBetween val="between"/>
        <c:dispUnits>
          <c:custUnit val="1000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x </a:t>
                  </a:r>
                  <a:r>
                    <a:rPr lang="en-US" sz="900" b="1"/>
                    <a:t>1000</a:t>
                  </a:r>
                  <a:endParaRPr lang="en-US" b="1"/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ostalih</a:t>
            </a:r>
            <a:r>
              <a:rPr lang="bs-Latn-BA" baseline="0">
                <a:solidFill>
                  <a:sysClr val="windowText" lastClr="000000"/>
                </a:solidFill>
              </a:rPr>
              <a:t> izvora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064466571249179"/>
          <c:y val="0.27268490806552642"/>
          <c:w val="0.51896207667040783"/>
          <c:h val="0.50783471667501778"/>
        </c:manualLayout>
      </c:layout>
      <c:barChart>
        <c:barDir val="bar"/>
        <c:grouping val="clustered"/>
        <c:ser>
          <c:idx val="0"/>
          <c:order val="0"/>
          <c:tx>
            <c:strRef>
              <c:f>'Ukupno po sektorima'!$T$5:$T$6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sektorima'!$T$7:$T$9</c:f>
              <c:numCache>
                <c:formatCode>_-* #,##0\ _k_n_-;\-* #,##0\ _k_n_-;_-* "-"\ _k_n_-;_-@_-</c:formatCode>
                <c:ptCount val="3"/>
                <c:pt idx="0">
                  <c:v>618000</c:v>
                </c:pt>
                <c:pt idx="1">
                  <c:v>952500</c:v>
                </c:pt>
                <c:pt idx="2">
                  <c:v>0</c:v>
                </c:pt>
              </c:numCache>
            </c:numRef>
          </c:val>
        </c:ser>
        <c:gapWidth val="182"/>
        <c:axId val="113152000"/>
        <c:axId val="113153536"/>
      </c:barChart>
      <c:catAx>
        <c:axId val="1131520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53536"/>
        <c:crosses val="autoZero"/>
        <c:auto val="1"/>
        <c:lblAlgn val="ctr"/>
        <c:lblOffset val="100"/>
      </c:catAx>
      <c:valAx>
        <c:axId val="1131535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k_n_-;\-* #,##0\ _k_n_-;_-* &quot;-&quot;\ _k_n_-;_-@_-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52000"/>
        <c:crosses val="autoZero"/>
        <c:crossBetween val="between"/>
        <c:dispUnits>
          <c:custUnit val="1000"/>
          <c:dispUnits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aseline="0">
                <a:solidFill>
                  <a:sysClr val="windowText" lastClr="000000"/>
                </a:solidFill>
              </a:rPr>
              <a:t>Struktura po izvorima finansiranja- 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1191297369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8217725058592089"/>
          <c:y val="0.26731531531531538"/>
          <c:w val="0.33086548242686503"/>
          <c:h val="0.50947093814588895"/>
        </c:manualLayout>
      </c:layout>
      <c:barChart>
        <c:barDir val="bar"/>
        <c:grouping val="stacked"/>
        <c:ser>
          <c:idx val="0"/>
          <c:order val="0"/>
          <c:tx>
            <c:strRef>
              <c:f>'Ukupno po godinama'!$D$3:$D$5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godinama'!$D$6:$D$8</c:f>
              <c:numCache>
                <c:formatCode>_-* #,##0\ _k_n_-;\-* #,##0\ _k_n_-;_-* "-"\ _k_n_-;_-@_-</c:formatCode>
                <c:ptCount val="3"/>
                <c:pt idx="0">
                  <c:v>22000</c:v>
                </c:pt>
                <c:pt idx="1">
                  <c:v>302500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'Ukupno po godinama'!$E$3:$E$5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godinama'!$E$6:$E$8</c:f>
              <c:numCache>
                <c:formatCode>_-* #,##0\ _k_n_-;\-* #,##0\ _k_n_-;_-* "-"\ _k_n_-;_-@_-</c:formatCode>
                <c:ptCount val="3"/>
                <c:pt idx="0">
                  <c:v>12000</c:v>
                </c:pt>
                <c:pt idx="1">
                  <c:v>577500</c:v>
                </c:pt>
                <c:pt idx="2">
                  <c:v>0</c:v>
                </c:pt>
              </c:numCache>
            </c:numRef>
          </c:val>
        </c:ser>
        <c:gapWidth val="227"/>
        <c:overlap val="100"/>
        <c:axId val="113023616"/>
        <c:axId val="113185152"/>
      </c:barChart>
      <c:catAx>
        <c:axId val="113023616"/>
        <c:scaling>
          <c:orientation val="minMax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85152"/>
        <c:crosses val="autoZero"/>
        <c:auto val="1"/>
        <c:lblAlgn val="ctr"/>
        <c:lblOffset val="100"/>
      </c:catAx>
      <c:valAx>
        <c:axId val="113185152"/>
        <c:scaling>
          <c:orientation val="minMax"/>
        </c:scaling>
        <c:axPos val="b"/>
        <c:numFmt formatCode="_-* #,##0\ _k_n_-;\-* #,##0\ _k_n_-;_-* &quot;-&quot;\ _k_n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23616"/>
        <c:crosses val="autoZero"/>
        <c:crossBetween val="between"/>
        <c:dispUnits>
          <c:custUnit val="1000"/>
          <c:dispUnits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25781074886364"/>
          <c:y val="0.39401630945865568"/>
          <c:w val="0.25040035284845585"/>
          <c:h val="0.40000336856288687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  <a:latin typeface="+mn-lt"/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  <a:latin typeface="+mn-lt"/>
              </a:rPr>
              <a:t>Struktura po izvorima finansiranja- II godina</a:t>
            </a:r>
          </a:p>
        </c:rich>
      </c:tx>
      <c:layout>
        <c:manualLayout>
          <c:xMode val="edge"/>
          <c:yMode val="edge"/>
          <c:x val="0.13156667745298961"/>
          <c:y val="1.64633266995476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7277638716919642"/>
          <c:y val="0.27023679417122026"/>
          <c:w val="0.33848075021602386"/>
          <c:h val="0.48556567632073033"/>
        </c:manualLayout>
      </c:layout>
      <c:barChart>
        <c:barDir val="bar"/>
        <c:grouping val="stacked"/>
        <c:ser>
          <c:idx val="0"/>
          <c:order val="0"/>
          <c:tx>
            <c:strRef>
              <c:f>'Ukupno po godinama'!$D$10:$D$12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godinama'!$D$13:$D$15</c:f>
              <c:numCache>
                <c:formatCode>_-* #,##0\ _k_n_-;\-* #,##0\ _k_n_-;_-* "-"\ _k_n_-;_-@_-</c:formatCode>
                <c:ptCount val="3"/>
                <c:pt idx="0">
                  <c:v>112000</c:v>
                </c:pt>
                <c:pt idx="1">
                  <c:v>216000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'Ukupno po godinama'!$E$10:$E$12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godinama'!$E$13:$E$15</c:f>
              <c:numCache>
                <c:formatCode>_-* #,##0\ _k_n_-;\-* #,##0\ _k_n_-;_-* "-"\ _k_n_-;_-@_-</c:formatCode>
                <c:ptCount val="3"/>
                <c:pt idx="0">
                  <c:v>253000</c:v>
                </c:pt>
                <c:pt idx="1">
                  <c:v>302500</c:v>
                </c:pt>
                <c:pt idx="2">
                  <c:v>0</c:v>
                </c:pt>
              </c:numCache>
            </c:numRef>
          </c:val>
        </c:ser>
        <c:gapWidth val="227"/>
        <c:overlap val="100"/>
        <c:axId val="113219072"/>
        <c:axId val="113220608"/>
      </c:barChart>
      <c:catAx>
        <c:axId val="113219072"/>
        <c:scaling>
          <c:orientation val="minMax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0608"/>
        <c:crosses val="autoZero"/>
        <c:auto val="1"/>
        <c:lblAlgn val="ctr"/>
        <c:lblOffset val="100"/>
      </c:catAx>
      <c:valAx>
        <c:axId val="113220608"/>
        <c:scaling>
          <c:orientation val="minMax"/>
        </c:scaling>
        <c:axPos val="b"/>
        <c:numFmt formatCode="_-* #,##0\ _k_n_-;\-* #,##0\ _k_n_-;_-* &quot;-&quot;\ _k_n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19072"/>
        <c:crosses val="autoZero"/>
        <c:crossBetween val="between"/>
        <c:dispUnits>
          <c:custUnit val="1000"/>
          <c:dispUnits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344982562112604"/>
          <c:y val="0.39285800813360777"/>
          <c:w val="0.24533851076834579"/>
          <c:h val="0.40437483776067645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0" i="0" u="none" strike="noStrike" kern="1200" cap="none" spc="5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</a:rPr>
              <a:t>Struktura po izvorima finansiranja- III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040293040293496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4909365052772623"/>
          <c:y val="0.25764350595313329"/>
          <c:w val="0.35418830624896214"/>
          <c:h val="0.50277322810102532"/>
        </c:manualLayout>
      </c:layout>
      <c:barChart>
        <c:barDir val="bar"/>
        <c:grouping val="stacked"/>
        <c:ser>
          <c:idx val="0"/>
          <c:order val="0"/>
          <c:tx>
            <c:strRef>
              <c:f>'Ukupno po godinama'!$D$17:$D$19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godinama'!$D$20:$D$22</c:f>
              <c:numCache>
                <c:formatCode>_-* #,##0\ _k_n_-;\-* #,##0\ _k_n_-;_-* "-"\ _k_n_-;_-@_-</c:formatCode>
                <c:ptCount val="3"/>
                <c:pt idx="0">
                  <c:v>161000</c:v>
                </c:pt>
                <c:pt idx="1">
                  <c:v>26000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'Ukupno po godinama'!$E$17:$E$19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godinama'!$E$20:$E$22</c:f>
              <c:numCache>
                <c:formatCode>_-* #,##0\ _k_n_-;\-* #,##0\ _k_n_-;_-* "-"\ _k_n_-;_-@_-</c:formatCode>
                <c:ptCount val="3"/>
                <c:pt idx="0">
                  <c:v>353000</c:v>
                </c:pt>
                <c:pt idx="1">
                  <c:v>72500</c:v>
                </c:pt>
                <c:pt idx="2">
                  <c:v>0</c:v>
                </c:pt>
              </c:numCache>
            </c:numRef>
          </c:val>
        </c:ser>
        <c:gapWidth val="227"/>
        <c:overlap val="100"/>
        <c:axId val="113402240"/>
        <c:axId val="113403776"/>
      </c:barChart>
      <c:catAx>
        <c:axId val="113402240"/>
        <c:scaling>
          <c:orientation val="minMax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03776"/>
        <c:crosses val="autoZero"/>
        <c:auto val="1"/>
        <c:lblAlgn val="ctr"/>
        <c:lblOffset val="100"/>
      </c:catAx>
      <c:valAx>
        <c:axId val="113403776"/>
        <c:scaling>
          <c:orientation val="minMax"/>
        </c:scaling>
        <c:axPos val="b"/>
        <c:numFmt formatCode="_-* #,##0\ _k_n_-;\-* #,##0\ _k_n_-;_-* &quot;-&quot;\ _k_n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02240"/>
        <c:crosses val="autoZero"/>
        <c:crossBetween val="between"/>
        <c:dispUnits>
          <c:custUnit val="1000"/>
          <c:dispUnits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554238412506056"/>
          <c:y val="0.3860059018046631"/>
          <c:w val="0.2531807562516224"/>
          <c:h val="0.4302362204724409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Strukutura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broju projekata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9394557214"/>
          <c:y val="9.641294838145356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736211178739524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0</c:v>
                </c:pt>
                <c:pt idx="1">
                  <c:v>3.7037037037037035E-2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0.96296296296296291</c:v>
                </c:pt>
              </c:numCache>
            </c:numRef>
          </c:val>
        </c:ser>
        <c:dLbls>
          <c:showVal val="1"/>
        </c:dLbls>
        <c:gapWidth val="227"/>
        <c:overlap val="-48"/>
        <c:axId val="113511040"/>
        <c:axId val="113525120"/>
      </c:barChart>
      <c:catAx>
        <c:axId val="113511040"/>
        <c:scaling>
          <c:orientation val="minMax"/>
        </c:scaling>
        <c:axPos val="r"/>
        <c:numFmt formatCode="General" sourceLinked="1"/>
        <c:tickLblPos val="nextTo"/>
        <c:spPr>
          <a:ln w="9525">
            <a:noFill/>
          </a:ln>
        </c:spPr>
        <c:txPr>
          <a:bodyPr rot="0" spcFirstLastPara="1" vertOverflow="ellipsis" wrap="square" anchor="t" anchorCtr="0"/>
          <a:lstStyle/>
          <a:p>
            <a:pPr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25120"/>
        <c:crossesAt val="0"/>
        <c:auto val="1"/>
        <c:lblAlgn val="ctr"/>
        <c:lblOffset val="100"/>
      </c:catAx>
      <c:valAx>
        <c:axId val="113525120"/>
        <c:scaling>
          <c:orientation val="maxMin"/>
        </c:scaling>
        <c:axPos val="b"/>
        <c:numFmt formatCode="0%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11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t" anchorCtr="0"/>
          <a:lstStyle/>
          <a:p>
            <a:pPr>
              <a:defRPr lang="en-US"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</a:t>
            </a:r>
            <a:r>
              <a:rPr lang="en-US" sz="1400" baseline="0">
                <a:solidFill>
                  <a:sysClr val="windowText" lastClr="000000"/>
                </a:solidFill>
              </a:rPr>
              <a:t>a prema ukupno predvi</a:t>
            </a:r>
            <a:r>
              <a:rPr lang="bs-Latn-BA" sz="1400" baseline="0">
                <a:solidFill>
                  <a:sysClr val="windowText" lastClr="000000"/>
                </a:solidFill>
              </a:rPr>
              <a:t>đ</a:t>
            </a:r>
            <a:r>
              <a:rPr lang="en-US" sz="1400" baseline="0">
                <a:solidFill>
                  <a:sysClr val="windowText" lastClr="000000"/>
                </a:solidFill>
              </a:rPr>
              <a:t>enim izdacima za III godine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16033270179"/>
          <c:y val="7.29849677881174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736211178739524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0</c:v>
                </c:pt>
                <c:pt idx="1">
                  <c:v>8.2140342642572167E-2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0.91785965735742781</c:v>
                </c:pt>
              </c:numCache>
            </c:numRef>
          </c:val>
        </c:ser>
        <c:dLbls>
          <c:showVal val="1"/>
        </c:dLbls>
        <c:gapWidth val="227"/>
        <c:overlap val="-48"/>
        <c:axId val="113566080"/>
        <c:axId val="113567616"/>
      </c:barChart>
      <c:catAx>
        <c:axId val="113566080"/>
        <c:scaling>
          <c:orientation val="minMax"/>
        </c:scaling>
        <c:axPos val="r"/>
        <c:numFmt formatCode="General" sourceLinked="1"/>
        <c:tickLblPos val="nextTo"/>
        <c:spPr>
          <a:ln w="9525">
            <a:noFill/>
          </a:ln>
        </c:spPr>
        <c:txPr>
          <a:bodyPr rot="0" spcFirstLastPara="1" vertOverflow="ellipsis" wrap="square" anchor="t" anchorCtr="0"/>
          <a:lstStyle/>
          <a:p>
            <a:pPr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67616"/>
        <c:crossesAt val="0"/>
        <c:auto val="1"/>
        <c:lblAlgn val="ctr"/>
        <c:lblOffset val="100"/>
      </c:catAx>
      <c:valAx>
        <c:axId val="113567616"/>
        <c:scaling>
          <c:orientation val="maxMin"/>
        </c:scaling>
        <c:axPos val="b"/>
        <c:numFmt formatCode="0%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6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161925</xdr:rowOff>
    </xdr:from>
    <xdr:to>
      <xdr:col>5</xdr:col>
      <xdr:colOff>219075</xdr:colOff>
      <xdr:row>23</xdr:row>
      <xdr:rowOff>114300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333375</xdr:colOff>
      <xdr:row>12</xdr:row>
      <xdr:rowOff>161925</xdr:rowOff>
    </xdr:from>
    <xdr:to>
      <xdr:col>8</xdr:col>
      <xdr:colOff>504825</xdr:colOff>
      <xdr:row>23</xdr:row>
      <xdr:rowOff>114300</xdr:rowOff>
    </xdr:to>
    <xdr:graphicFrame macro="">
      <xdr:nvGraphicFramePr>
        <xdr:cNvPr id="20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628650</xdr:colOff>
      <xdr:row>12</xdr:row>
      <xdr:rowOff>161925</xdr:rowOff>
    </xdr:from>
    <xdr:to>
      <xdr:col>15</xdr:col>
      <xdr:colOff>19050</xdr:colOff>
      <xdr:row>23</xdr:row>
      <xdr:rowOff>114300</xdr:rowOff>
    </xdr:to>
    <xdr:graphicFrame macro="">
      <xdr:nvGraphicFramePr>
        <xdr:cNvPr id="20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142875</xdr:colOff>
      <xdr:row>12</xdr:row>
      <xdr:rowOff>161925</xdr:rowOff>
    </xdr:from>
    <xdr:to>
      <xdr:col>21</xdr:col>
      <xdr:colOff>47625</xdr:colOff>
      <xdr:row>23</xdr:row>
      <xdr:rowOff>114300</xdr:rowOff>
    </xdr:to>
    <xdr:graphicFrame macro="">
      <xdr:nvGraphicFramePr>
        <xdr:cNvPr id="20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66675</xdr:rowOff>
    </xdr:from>
    <xdr:to>
      <xdr:col>11</xdr:col>
      <xdr:colOff>161925</xdr:colOff>
      <xdr:row>8</xdr:row>
      <xdr:rowOff>57150</xdr:rowOff>
    </xdr:to>
    <xdr:graphicFrame macro="">
      <xdr:nvGraphicFramePr>
        <xdr:cNvPr id="71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247650</xdr:colOff>
      <xdr:row>9</xdr:row>
      <xdr:rowOff>9525</xdr:rowOff>
    </xdr:from>
    <xdr:to>
      <xdr:col>11</xdr:col>
      <xdr:colOff>180975</xdr:colOff>
      <xdr:row>17</xdr:row>
      <xdr:rowOff>123825</xdr:rowOff>
    </xdr:to>
    <xdr:graphicFrame macro="">
      <xdr:nvGraphicFramePr>
        <xdr:cNvPr id="719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247650</xdr:colOff>
      <xdr:row>18</xdr:row>
      <xdr:rowOff>57150</xdr:rowOff>
    </xdr:from>
    <xdr:to>
      <xdr:col>11</xdr:col>
      <xdr:colOff>171450</xdr:colOff>
      <xdr:row>26</xdr:row>
      <xdr:rowOff>57150</xdr:rowOff>
    </xdr:to>
    <xdr:graphicFrame macro="">
      <xdr:nvGraphicFramePr>
        <xdr:cNvPr id="719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161925</xdr:rowOff>
    </xdr:from>
    <xdr:to>
      <xdr:col>7</xdr:col>
      <xdr:colOff>238125</xdr:colOff>
      <xdr:row>37</xdr:row>
      <xdr:rowOff>0</xdr:rowOff>
    </xdr:to>
    <xdr:graphicFrame macro="">
      <xdr:nvGraphicFramePr>
        <xdr:cNvPr id="11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17</xdr:row>
      <xdr:rowOff>161925</xdr:rowOff>
    </xdr:from>
    <xdr:to>
      <xdr:col>13</xdr:col>
      <xdr:colOff>971550</xdr:colOff>
      <xdr:row>37</xdr:row>
      <xdr:rowOff>0</xdr:rowOff>
    </xdr:to>
    <xdr:graphicFrame macro="">
      <xdr:nvGraphicFramePr>
        <xdr:cNvPr id="11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41</xdr:row>
      <xdr:rowOff>133350</xdr:rowOff>
    </xdr:from>
    <xdr:to>
      <xdr:col>7</xdr:col>
      <xdr:colOff>238125</xdr:colOff>
      <xdr:row>61</xdr:row>
      <xdr:rowOff>142875</xdr:rowOff>
    </xdr:to>
    <xdr:graphicFrame macro="">
      <xdr:nvGraphicFramePr>
        <xdr:cNvPr id="113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438150</xdr:colOff>
      <xdr:row>41</xdr:row>
      <xdr:rowOff>142875</xdr:rowOff>
    </xdr:from>
    <xdr:to>
      <xdr:col>13</xdr:col>
      <xdr:colOff>971550</xdr:colOff>
      <xdr:row>61</xdr:row>
      <xdr:rowOff>123825</xdr:rowOff>
    </xdr:to>
    <xdr:graphicFrame macro="">
      <xdr:nvGraphicFramePr>
        <xdr:cNvPr id="113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239486</xdr:colOff>
      <xdr:row>40</xdr:row>
      <xdr:rowOff>159995</xdr:rowOff>
    </xdr:to>
    <xdr:sp macro="" textlink="">
      <xdr:nvSpPr>
        <xdr:cNvPr id="6" name="Rectangle 5"/>
        <xdr:cNvSpPr/>
      </xdr:nvSpPr>
      <xdr:spPr>
        <a:xfrm>
          <a:off x="119743" y="11092543"/>
          <a:ext cx="6400800" cy="4865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broju projekata razvrstanih po </a:t>
          </a:r>
          <a:r>
            <a:rPr lang="en-US" sz="1100" b="1"/>
            <a:t>klasama (A-E</a:t>
          </a:r>
          <a:r>
            <a:rPr lang="bs-Latn-BA" sz="1100" b="1"/>
            <a:t>) </a:t>
          </a:r>
          <a:r>
            <a:rPr lang="bs-Latn-BA" sz="1100" b="1" baseline="0"/>
            <a:t> i prema finansiranju iz budžeta JLS.</a:t>
          </a:r>
          <a:endParaRPr lang="en-US" sz="1100" b="1"/>
        </a:p>
      </xdr:txBody>
    </xdr:sp>
    <xdr:clientData/>
  </xdr:twoCellAnchor>
  <xdr:twoCellAnchor>
    <xdr:from>
      <xdr:col>7</xdr:col>
      <xdr:colOff>442484</xdr:colOff>
      <xdr:row>37</xdr:row>
      <xdr:rowOff>152399</xdr:rowOff>
    </xdr:from>
    <xdr:to>
      <xdr:col>14</xdr:col>
      <xdr:colOff>10886</xdr:colOff>
      <xdr:row>40</xdr:row>
      <xdr:rowOff>148271</xdr:rowOff>
    </xdr:to>
    <xdr:sp macro="" textlink="">
      <xdr:nvSpPr>
        <xdr:cNvPr id="7" name="Rectangle 6"/>
        <xdr:cNvSpPr/>
      </xdr:nvSpPr>
      <xdr:spPr>
        <a:xfrm>
          <a:off x="6723541" y="10265228"/>
          <a:ext cx="6426402" cy="48572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ukupno</a:t>
          </a:r>
          <a:r>
            <a:rPr lang="bs-Latn-BA" sz="1100" b="1" baseline="0"/>
            <a:t> predviđenim izdacima razvrstanim po </a:t>
          </a:r>
          <a:r>
            <a:rPr lang="en-US" sz="1100" b="1"/>
            <a:t>klasama (A-E)</a:t>
          </a:r>
          <a:r>
            <a:rPr lang="bs-Latn-BA" sz="1100" b="1" baseline="0"/>
            <a:t> i prema finansiranju iz budžeta JLS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63</xdr:row>
      <xdr:rowOff>21771</xdr:rowOff>
    </xdr:from>
    <xdr:to>
      <xdr:col>7</xdr:col>
      <xdr:colOff>289559</xdr:colOff>
      <xdr:row>66</xdr:row>
      <xdr:rowOff>25329</xdr:rowOff>
    </xdr:to>
    <xdr:sp macro="" textlink="">
      <xdr:nvSpPr>
        <xdr:cNvPr id="10" name="Rectangle 9"/>
        <xdr:cNvSpPr/>
      </xdr:nvSpPr>
      <xdr:spPr>
        <a:xfrm>
          <a:off x="119743" y="14216742"/>
          <a:ext cx="6450873" cy="49341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projekata planiranih iz eksternih izvora,  po godinama i klasama (A-E). </a:t>
          </a:r>
        </a:p>
      </xdr:txBody>
    </xdr:sp>
    <xdr:clientData/>
  </xdr:twoCellAnchor>
  <xdr:twoCellAnchor>
    <xdr:from>
      <xdr:col>7</xdr:col>
      <xdr:colOff>502919</xdr:colOff>
      <xdr:row>63</xdr:row>
      <xdr:rowOff>0</xdr:rowOff>
    </xdr:from>
    <xdr:to>
      <xdr:col>14</xdr:col>
      <xdr:colOff>4354</xdr:colOff>
      <xdr:row>66</xdr:row>
      <xdr:rowOff>10884</xdr:rowOff>
    </xdr:to>
    <xdr:sp macro="" textlink="">
      <xdr:nvSpPr>
        <xdr:cNvPr id="11" name="Rectangle 10"/>
        <xdr:cNvSpPr/>
      </xdr:nvSpPr>
      <xdr:spPr>
        <a:xfrm>
          <a:off x="6783976" y="14194971"/>
          <a:ext cx="6359435" cy="50074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sufinansiranja "eksternih" projekata od strane JLS,  po godinama i klasama (A-E).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11"/>
  <sheetViews>
    <sheetView showGridLines="0" zoomScale="75" zoomScaleNormal="75" workbookViewId="0">
      <selection activeCell="A4" sqref="A4"/>
    </sheetView>
  </sheetViews>
  <sheetFormatPr defaultRowHeight="15"/>
  <cols>
    <col min="1" max="1" width="96.28515625" customWidth="1"/>
  </cols>
  <sheetData>
    <row r="2" spans="1:1" ht="17.45" customHeight="1">
      <c r="A2" s="26" t="s">
        <v>39</v>
      </c>
    </row>
    <row r="3" spans="1:1">
      <c r="A3" s="27" t="s">
        <v>40</v>
      </c>
    </row>
    <row r="4" spans="1:1" ht="88.15" customHeight="1">
      <c r="A4" s="28" t="s">
        <v>75</v>
      </c>
    </row>
    <row r="5" spans="1:1" ht="62.45" customHeight="1">
      <c r="A5" s="29" t="s">
        <v>41</v>
      </c>
    </row>
    <row r="6" spans="1:1" ht="28.15" customHeight="1">
      <c r="A6" s="42" t="s">
        <v>38</v>
      </c>
    </row>
    <row r="7" spans="1:1">
      <c r="A7" s="41" t="s">
        <v>67</v>
      </c>
    </row>
    <row r="8" spans="1:1" ht="59.45" customHeight="1">
      <c r="A8" s="29" t="s">
        <v>56</v>
      </c>
    </row>
    <row r="9" spans="1:1" ht="66.599999999999994" customHeight="1">
      <c r="A9" s="30" t="s">
        <v>57</v>
      </c>
    </row>
    <row r="10" spans="1:1">
      <c r="A10" s="41" t="s">
        <v>66</v>
      </c>
    </row>
    <row r="11" spans="1:1" ht="31.5">
      <c r="A11" s="44" t="s">
        <v>65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BB179"/>
  <sheetViews>
    <sheetView tabSelected="1" zoomScale="95" zoomScaleNormal="95" workbookViewId="0">
      <pane ySplit="6" topLeftCell="A7" activePane="bottomLeft" state="frozen"/>
      <selection pane="bottomLeft" activeCell="Z104" sqref="Z104"/>
    </sheetView>
  </sheetViews>
  <sheetFormatPr defaultColWidth="9.140625" defaultRowHeight="12" outlineLevelCol="1"/>
  <cols>
    <col min="1" max="1" width="8.42578125" style="4" customWidth="1"/>
    <col min="2" max="2" width="27" style="1" customWidth="1"/>
    <col min="3" max="3" width="26" style="3" customWidth="1"/>
    <col min="4" max="4" width="13.85546875" style="3" customWidth="1"/>
    <col min="5" max="5" width="16" style="1" customWidth="1"/>
    <col min="6" max="6" width="10.42578125" style="2" customWidth="1"/>
    <col min="7" max="8" width="10.42578125" style="1" customWidth="1"/>
    <col min="9" max="9" width="12.7109375" style="2" customWidth="1"/>
    <col min="10" max="10" width="12.5703125" style="1" customWidth="1" outlineLevel="1"/>
    <col min="11" max="11" width="14" style="1" customWidth="1" outlineLevel="1"/>
    <col min="12" max="12" width="12.28515625" style="1" customWidth="1" outlineLevel="1"/>
    <col min="13" max="13" width="10.42578125" style="1" customWidth="1" outlineLevel="1"/>
    <col min="14" max="14" width="12.28515625" style="1" customWidth="1" outlineLevel="1"/>
    <col min="15" max="15" width="10.42578125" style="1" customWidth="1" outlineLevel="1"/>
    <col min="16" max="16" width="11.42578125" style="1" customWidth="1" outlineLevel="1"/>
    <col min="17" max="17" width="12.42578125" style="1" customWidth="1" outlineLevel="1"/>
    <col min="18" max="18" width="11.7109375" style="1" customWidth="1"/>
    <col min="19" max="19" width="10.42578125" style="1" customWidth="1"/>
    <col min="20" max="20" width="12.5703125" style="1" customWidth="1"/>
    <col min="21" max="21" width="13" style="1" customWidth="1"/>
    <col min="22" max="22" width="14.85546875" style="1" customWidth="1"/>
    <col min="23" max="23" width="14.28515625" style="1" customWidth="1"/>
    <col min="24" max="24" width="14.7109375" style="1" customWidth="1"/>
    <col min="25" max="25" width="9.7109375" style="1" customWidth="1"/>
    <col min="26" max="26" width="6.7109375" style="1" customWidth="1"/>
    <col min="27" max="16384" width="9.140625" style="1"/>
  </cols>
  <sheetData>
    <row r="1" spans="1:26" ht="34.9" customHeight="1">
      <c r="A1" s="43" t="s">
        <v>78</v>
      </c>
      <c r="B1" s="24"/>
      <c r="C1" s="24"/>
      <c r="D1" s="133" t="s">
        <v>292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ht="21.6" customHeight="1">
      <c r="A2" s="126" t="s">
        <v>46</v>
      </c>
      <c r="B2" s="127" t="s">
        <v>44</v>
      </c>
      <c r="C2" s="128" t="s">
        <v>45</v>
      </c>
      <c r="D2" s="129" t="s">
        <v>7</v>
      </c>
      <c r="E2" s="119" t="s">
        <v>8</v>
      </c>
      <c r="F2" s="135" t="s">
        <v>35</v>
      </c>
      <c r="G2" s="135"/>
      <c r="H2" s="135"/>
      <c r="I2" s="135"/>
      <c r="J2" s="120" t="s">
        <v>0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2" t="s">
        <v>9</v>
      </c>
      <c r="W2" s="122" t="s">
        <v>76</v>
      </c>
      <c r="X2" s="122" t="s">
        <v>77</v>
      </c>
      <c r="Y2" s="118" t="s">
        <v>47</v>
      </c>
      <c r="Z2" s="118" t="s">
        <v>10</v>
      </c>
    </row>
    <row r="3" spans="1:26" ht="19.149999999999999" customHeight="1">
      <c r="A3" s="126"/>
      <c r="B3" s="127"/>
      <c r="C3" s="128"/>
      <c r="D3" s="129"/>
      <c r="E3" s="119"/>
      <c r="F3" s="136" t="s">
        <v>18</v>
      </c>
      <c r="G3" s="136"/>
      <c r="H3" s="136"/>
      <c r="I3" s="136"/>
      <c r="J3" s="119" t="s">
        <v>43</v>
      </c>
      <c r="K3" s="119"/>
      <c r="L3" s="119"/>
      <c r="M3" s="119"/>
      <c r="N3" s="119"/>
      <c r="O3" s="119"/>
      <c r="P3" s="119"/>
      <c r="Q3" s="119"/>
      <c r="R3" s="119" t="s">
        <v>29</v>
      </c>
      <c r="S3" s="119"/>
      <c r="T3" s="119"/>
      <c r="U3" s="119"/>
      <c r="V3" s="122"/>
      <c r="W3" s="122"/>
      <c r="X3" s="122"/>
      <c r="Y3" s="118"/>
      <c r="Z3" s="118"/>
    </row>
    <row r="4" spans="1:26" ht="17.45" customHeight="1">
      <c r="A4" s="126"/>
      <c r="B4" s="127"/>
      <c r="C4" s="128"/>
      <c r="D4" s="129"/>
      <c r="E4" s="119"/>
      <c r="F4" s="125" t="s">
        <v>1</v>
      </c>
      <c r="G4" s="125" t="s">
        <v>2</v>
      </c>
      <c r="H4" s="125" t="s">
        <v>3</v>
      </c>
      <c r="I4" s="125" t="s">
        <v>4</v>
      </c>
      <c r="J4" s="121" t="s">
        <v>5</v>
      </c>
      <c r="K4" s="121" t="s">
        <v>23</v>
      </c>
      <c r="L4" s="121" t="s">
        <v>24</v>
      </c>
      <c r="M4" s="121" t="s">
        <v>25</v>
      </c>
      <c r="N4" s="121" t="s">
        <v>26</v>
      </c>
      <c r="O4" s="121" t="s">
        <v>27</v>
      </c>
      <c r="P4" s="121" t="s">
        <v>28</v>
      </c>
      <c r="Q4" s="121" t="s">
        <v>6</v>
      </c>
      <c r="R4" s="134" t="s">
        <v>1</v>
      </c>
      <c r="S4" s="134" t="s">
        <v>2</v>
      </c>
      <c r="T4" s="134" t="s">
        <v>3</v>
      </c>
      <c r="U4" s="134" t="s">
        <v>4</v>
      </c>
      <c r="V4" s="122"/>
      <c r="W4" s="122"/>
      <c r="X4" s="122"/>
      <c r="Y4" s="118"/>
      <c r="Z4" s="118"/>
    </row>
    <row r="5" spans="1:26" ht="16.149999999999999" customHeight="1">
      <c r="A5" s="126"/>
      <c r="B5" s="127"/>
      <c r="C5" s="128"/>
      <c r="D5" s="129"/>
      <c r="E5" s="119"/>
      <c r="F5" s="125"/>
      <c r="G5" s="125"/>
      <c r="H5" s="125"/>
      <c r="I5" s="125"/>
      <c r="J5" s="121"/>
      <c r="K5" s="121"/>
      <c r="L5" s="121"/>
      <c r="M5" s="121"/>
      <c r="N5" s="121"/>
      <c r="O5" s="121"/>
      <c r="P5" s="121"/>
      <c r="Q5" s="121"/>
      <c r="R5" s="134"/>
      <c r="S5" s="134"/>
      <c r="T5" s="134"/>
      <c r="U5" s="134"/>
      <c r="V5" s="122"/>
      <c r="W5" s="122"/>
      <c r="X5" s="122"/>
      <c r="Y5" s="118"/>
      <c r="Z5" s="118"/>
    </row>
    <row r="6" spans="1:26" s="17" customFormat="1" ht="35.25" customHeight="1">
      <c r="A6" s="78">
        <v>1</v>
      </c>
      <c r="B6" s="78">
        <v>2</v>
      </c>
      <c r="C6" s="78">
        <v>3</v>
      </c>
      <c r="D6" s="78">
        <v>4</v>
      </c>
      <c r="E6" s="78" t="s">
        <v>30</v>
      </c>
      <c r="F6" s="78">
        <v>6</v>
      </c>
      <c r="G6" s="78">
        <v>7</v>
      </c>
      <c r="H6" s="78">
        <v>8</v>
      </c>
      <c r="I6" s="78" t="s">
        <v>31</v>
      </c>
      <c r="J6" s="78">
        <v>10</v>
      </c>
      <c r="K6" s="78">
        <v>11</v>
      </c>
      <c r="L6" s="78">
        <v>12</v>
      </c>
      <c r="M6" s="78">
        <v>13</v>
      </c>
      <c r="N6" s="78">
        <v>14</v>
      </c>
      <c r="O6" s="78">
        <v>15</v>
      </c>
      <c r="P6" s="78">
        <v>16</v>
      </c>
      <c r="Q6" s="78">
        <v>17</v>
      </c>
      <c r="R6" s="78" t="s">
        <v>42</v>
      </c>
      <c r="S6" s="78">
        <v>19</v>
      </c>
      <c r="T6" s="78">
        <v>20</v>
      </c>
      <c r="U6" s="78" t="s">
        <v>32</v>
      </c>
      <c r="V6" s="78">
        <v>22</v>
      </c>
      <c r="W6" s="78">
        <v>23</v>
      </c>
      <c r="X6" s="78">
        <v>24</v>
      </c>
      <c r="Y6" s="78">
        <v>25</v>
      </c>
      <c r="Z6" s="78">
        <v>26</v>
      </c>
    </row>
    <row r="7" spans="1:26" s="17" customFormat="1" ht="35.25" customHeight="1">
      <c r="A7" s="78"/>
      <c r="B7" s="85" t="s">
        <v>82</v>
      </c>
      <c r="C7" s="78"/>
      <c r="D7" s="78">
        <f>+B113</f>
        <v>0</v>
      </c>
      <c r="E7" s="89">
        <f>SUM(E8,E20)</f>
        <v>1133000</v>
      </c>
      <c r="F7" s="89">
        <f>SUM(F8,F20)</f>
        <v>62000</v>
      </c>
      <c r="G7" s="89">
        <f t="shared" ref="G7:U7" si="0">SUM(G8,G20)</f>
        <v>132000</v>
      </c>
      <c r="H7" s="89">
        <f t="shared" si="0"/>
        <v>181000</v>
      </c>
      <c r="I7" s="89">
        <f t="shared" si="0"/>
        <v>375000</v>
      </c>
      <c r="J7" s="89">
        <f t="shared" si="0"/>
        <v>0</v>
      </c>
      <c r="K7" s="89">
        <f t="shared" si="0"/>
        <v>57000</v>
      </c>
      <c r="L7" s="89">
        <f t="shared" si="0"/>
        <v>0</v>
      </c>
      <c r="M7" s="89">
        <f t="shared" si="0"/>
        <v>0</v>
      </c>
      <c r="N7" s="89">
        <f t="shared" si="0"/>
        <v>1000</v>
      </c>
      <c r="O7" s="89">
        <f t="shared" si="0"/>
        <v>0</v>
      </c>
      <c r="P7" s="89">
        <f t="shared" si="0"/>
        <v>4000</v>
      </c>
      <c r="Q7" s="89">
        <f t="shared" si="0"/>
        <v>10000</v>
      </c>
      <c r="R7" s="89">
        <f t="shared" si="0"/>
        <v>72000</v>
      </c>
      <c r="S7" s="89">
        <f t="shared" si="0"/>
        <v>293000</v>
      </c>
      <c r="T7" s="89">
        <f t="shared" si="0"/>
        <v>393000</v>
      </c>
      <c r="U7" s="89">
        <f t="shared" si="0"/>
        <v>758000</v>
      </c>
      <c r="V7" s="78"/>
      <c r="W7" s="78"/>
      <c r="X7" s="78"/>
      <c r="Y7" s="78"/>
      <c r="Z7" s="78"/>
    </row>
    <row r="8" spans="1:26" s="91" customFormat="1" ht="35.25" customHeight="1">
      <c r="A8" s="89"/>
      <c r="B8" s="90" t="s">
        <v>83</v>
      </c>
      <c r="C8" s="89"/>
      <c r="D8" s="89"/>
      <c r="E8" s="89">
        <f>E9+E12+E16</f>
        <v>887000</v>
      </c>
      <c r="F8" s="89">
        <f t="shared" ref="F8:U8" si="1">F9+F12+F16</f>
        <v>10000</v>
      </c>
      <c r="G8" s="89">
        <f t="shared" si="1"/>
        <v>107000</v>
      </c>
      <c r="H8" s="89">
        <f t="shared" si="1"/>
        <v>156000</v>
      </c>
      <c r="I8" s="89">
        <f t="shared" si="1"/>
        <v>273000</v>
      </c>
      <c r="J8" s="89">
        <f t="shared" si="1"/>
        <v>0</v>
      </c>
      <c r="K8" s="89">
        <f t="shared" si="1"/>
        <v>7000</v>
      </c>
      <c r="L8" s="89">
        <f t="shared" si="1"/>
        <v>0</v>
      </c>
      <c r="M8" s="89">
        <f t="shared" si="1"/>
        <v>0</v>
      </c>
      <c r="N8" s="89">
        <f t="shared" si="1"/>
        <v>1000</v>
      </c>
      <c r="O8" s="89">
        <f t="shared" si="1"/>
        <v>0</v>
      </c>
      <c r="P8" s="89">
        <f t="shared" si="1"/>
        <v>2000</v>
      </c>
      <c r="Q8" s="89">
        <f t="shared" si="1"/>
        <v>0</v>
      </c>
      <c r="R8" s="89">
        <f t="shared" si="1"/>
        <v>10000</v>
      </c>
      <c r="S8" s="89">
        <f t="shared" si="1"/>
        <v>252000</v>
      </c>
      <c r="T8" s="89">
        <f t="shared" si="1"/>
        <v>352000</v>
      </c>
      <c r="U8" s="89">
        <f t="shared" si="1"/>
        <v>614000</v>
      </c>
      <c r="V8" s="89"/>
      <c r="W8" s="89"/>
      <c r="X8" s="89"/>
      <c r="Y8" s="89"/>
      <c r="Z8" s="89"/>
    </row>
    <row r="9" spans="1:26" s="91" customFormat="1" ht="45.75" customHeight="1">
      <c r="A9" s="89"/>
      <c r="B9" s="92" t="s">
        <v>84</v>
      </c>
      <c r="C9" s="89"/>
      <c r="D9" s="89"/>
      <c r="E9" s="93">
        <f>SUM(E10,E11)</f>
        <v>700000</v>
      </c>
      <c r="F9" s="93">
        <f t="shared" ref="F9:Z9" si="2">SUM(F10,F11)</f>
        <v>0</v>
      </c>
      <c r="G9" s="93">
        <f t="shared" si="2"/>
        <v>100000</v>
      </c>
      <c r="H9" s="93">
        <f t="shared" si="2"/>
        <v>100000</v>
      </c>
      <c r="I9" s="93">
        <f t="shared" si="2"/>
        <v>200000</v>
      </c>
      <c r="J9" s="93">
        <f t="shared" si="2"/>
        <v>0</v>
      </c>
      <c r="K9" s="93">
        <f t="shared" si="2"/>
        <v>0</v>
      </c>
      <c r="L9" s="93">
        <f t="shared" si="2"/>
        <v>0</v>
      </c>
      <c r="M9" s="93">
        <f t="shared" si="2"/>
        <v>0</v>
      </c>
      <c r="N9" s="93">
        <f t="shared" si="2"/>
        <v>0</v>
      </c>
      <c r="O9" s="93">
        <f t="shared" si="2"/>
        <v>0</v>
      </c>
      <c r="P9" s="93">
        <f t="shared" si="2"/>
        <v>0</v>
      </c>
      <c r="Q9" s="93">
        <f t="shared" si="2"/>
        <v>0</v>
      </c>
      <c r="R9" s="93">
        <f t="shared" si="2"/>
        <v>0</v>
      </c>
      <c r="S9" s="93">
        <f t="shared" si="2"/>
        <v>250000</v>
      </c>
      <c r="T9" s="93">
        <f t="shared" si="2"/>
        <v>250000</v>
      </c>
      <c r="U9" s="93">
        <f t="shared" si="2"/>
        <v>500000</v>
      </c>
      <c r="V9" s="93">
        <f t="shared" si="2"/>
        <v>0</v>
      </c>
      <c r="W9" s="93">
        <f t="shared" si="2"/>
        <v>0</v>
      </c>
      <c r="X9" s="93">
        <f t="shared" si="2"/>
        <v>0</v>
      </c>
      <c r="Y9" s="93">
        <f t="shared" si="2"/>
        <v>0</v>
      </c>
      <c r="Z9" s="93">
        <f t="shared" si="2"/>
        <v>0</v>
      </c>
    </row>
    <row r="10" spans="1:26" ht="57.75">
      <c r="A10" s="87" t="s">
        <v>79</v>
      </c>
      <c r="B10" s="79" t="s">
        <v>136</v>
      </c>
      <c r="C10" s="61" t="s">
        <v>135</v>
      </c>
      <c r="D10" s="62"/>
      <c r="E10" s="65">
        <v>350000</v>
      </c>
      <c r="F10" s="63"/>
      <c r="G10" s="63">
        <v>100000</v>
      </c>
      <c r="H10" s="63"/>
      <c r="I10" s="66">
        <v>100000</v>
      </c>
      <c r="J10" s="67"/>
      <c r="K10" s="67"/>
      <c r="L10" s="67"/>
      <c r="M10" s="67"/>
      <c r="N10" s="67"/>
      <c r="O10" s="67"/>
      <c r="P10" s="67"/>
      <c r="Q10" s="67"/>
      <c r="R10" s="66"/>
      <c r="S10" s="67">
        <v>250000</v>
      </c>
      <c r="T10" s="67">
        <v>0</v>
      </c>
      <c r="U10" s="66">
        <v>250000</v>
      </c>
      <c r="V10" s="68" t="s">
        <v>80</v>
      </c>
      <c r="W10" s="69" t="s">
        <v>81</v>
      </c>
      <c r="X10" s="68" t="s">
        <v>154</v>
      </c>
      <c r="Y10" s="70" t="s">
        <v>264</v>
      </c>
      <c r="Z10" s="64" t="s">
        <v>11</v>
      </c>
    </row>
    <row r="11" spans="1:26" ht="57.75">
      <c r="A11" s="87" t="s">
        <v>79</v>
      </c>
      <c r="B11" s="79" t="s">
        <v>137</v>
      </c>
      <c r="C11" s="61" t="s">
        <v>135</v>
      </c>
      <c r="D11" s="62"/>
      <c r="E11" s="65">
        <v>350000</v>
      </c>
      <c r="F11" s="63"/>
      <c r="G11" s="63"/>
      <c r="H11" s="63">
        <v>100000</v>
      </c>
      <c r="I11" s="66">
        <f t="shared" ref="I11:I19" si="3">F11+G11+H11</f>
        <v>100000</v>
      </c>
      <c r="J11" s="67"/>
      <c r="K11" s="67"/>
      <c r="L11" s="67"/>
      <c r="M11" s="67"/>
      <c r="N11" s="67"/>
      <c r="O11" s="67"/>
      <c r="P11" s="67"/>
      <c r="Q11" s="67"/>
      <c r="R11" s="66"/>
      <c r="S11" s="67"/>
      <c r="T11" s="67">
        <v>250000</v>
      </c>
      <c r="U11" s="66">
        <f t="shared" ref="U11" si="4">SUM(R11:T11)</f>
        <v>250000</v>
      </c>
      <c r="V11" s="68" t="s">
        <v>80</v>
      </c>
      <c r="W11" s="69" t="s">
        <v>81</v>
      </c>
      <c r="X11" s="68" t="s">
        <v>155</v>
      </c>
      <c r="Y11" s="70" t="s">
        <v>293</v>
      </c>
      <c r="Z11" s="64" t="s">
        <v>11</v>
      </c>
    </row>
    <row r="12" spans="1:26" ht="41.25" customHeight="1">
      <c r="A12" s="87" t="s">
        <v>243</v>
      </c>
      <c r="B12" s="80" t="s">
        <v>85</v>
      </c>
      <c r="C12" s="61"/>
      <c r="D12" s="62"/>
      <c r="E12" s="65">
        <f>SUM(E13,E14,E15)</f>
        <v>20000</v>
      </c>
      <c r="F12" s="65">
        <f t="shared" ref="F12:M12" si="5">SUM(F13,F14,F15)</f>
        <v>5000</v>
      </c>
      <c r="G12" s="65">
        <f t="shared" si="5"/>
        <v>5000</v>
      </c>
      <c r="H12" s="65">
        <f t="shared" si="5"/>
        <v>4000</v>
      </c>
      <c r="I12" s="65">
        <f t="shared" si="5"/>
        <v>14000</v>
      </c>
      <c r="J12" s="65">
        <f t="shared" si="5"/>
        <v>0</v>
      </c>
      <c r="K12" s="65">
        <f t="shared" si="5"/>
        <v>0</v>
      </c>
      <c r="L12" s="65">
        <f t="shared" si="5"/>
        <v>0</v>
      </c>
      <c r="M12" s="65">
        <f t="shared" si="5"/>
        <v>0</v>
      </c>
      <c r="N12" s="65">
        <f t="shared" ref="N12" si="6">SUM(N13,N14,N15)</f>
        <v>0</v>
      </c>
      <c r="O12" s="65">
        <f t="shared" ref="O12" si="7">SUM(O13,O14,O15)</f>
        <v>0</v>
      </c>
      <c r="P12" s="65">
        <f t="shared" ref="P12" si="8">SUM(P13,P14,P15)</f>
        <v>2000</v>
      </c>
      <c r="Q12" s="65">
        <f t="shared" ref="Q12" si="9">SUM(Q13,Q14,Q15)</f>
        <v>0</v>
      </c>
      <c r="R12" s="65">
        <f t="shared" ref="R12" si="10">SUM(R13,R14,R15)</f>
        <v>2000</v>
      </c>
      <c r="S12" s="65">
        <f t="shared" ref="S12" si="11">SUM(S13,S14,S15)</f>
        <v>2000</v>
      </c>
      <c r="T12" s="65">
        <f t="shared" ref="T12:U12" si="12">SUM(T13,T14,T15)</f>
        <v>2000</v>
      </c>
      <c r="U12" s="65">
        <f t="shared" si="12"/>
        <v>6000</v>
      </c>
      <c r="V12" s="65"/>
      <c r="W12" s="65"/>
      <c r="X12" s="65"/>
      <c r="Y12" s="65"/>
      <c r="Z12" s="65"/>
    </row>
    <row r="13" spans="1:26" ht="41.25" customHeight="1">
      <c r="A13" s="87" t="s">
        <v>243</v>
      </c>
      <c r="B13" s="79" t="s">
        <v>153</v>
      </c>
      <c r="C13" s="61" t="s">
        <v>157</v>
      </c>
      <c r="D13" s="62"/>
      <c r="E13" s="65">
        <v>5000</v>
      </c>
      <c r="F13" s="63">
        <v>2000</v>
      </c>
      <c r="G13" s="63">
        <v>2000</v>
      </c>
      <c r="H13" s="63">
        <v>1000</v>
      </c>
      <c r="I13" s="66">
        <f t="shared" si="3"/>
        <v>5000</v>
      </c>
      <c r="J13" s="67"/>
      <c r="K13" s="67"/>
      <c r="L13" s="67"/>
      <c r="M13" s="67"/>
      <c r="N13" s="67"/>
      <c r="O13" s="67"/>
      <c r="P13" s="67"/>
      <c r="Q13" s="67"/>
      <c r="R13" s="66"/>
      <c r="S13" s="67"/>
      <c r="T13" s="67"/>
      <c r="U13" s="66">
        <f t="shared" ref="U13:U71" si="13">R13+S13+T13</f>
        <v>0</v>
      </c>
      <c r="V13" s="68" t="s">
        <v>80</v>
      </c>
      <c r="W13" s="69" t="s">
        <v>200</v>
      </c>
      <c r="X13" s="68" t="s">
        <v>154</v>
      </c>
      <c r="Y13" s="70">
        <v>2025</v>
      </c>
      <c r="Z13" s="64" t="s">
        <v>11</v>
      </c>
    </row>
    <row r="14" spans="1:26" ht="55.5" customHeight="1">
      <c r="A14" s="87" t="s">
        <v>243</v>
      </c>
      <c r="B14" s="79" t="s">
        <v>86</v>
      </c>
      <c r="C14" s="61" t="s">
        <v>158</v>
      </c>
      <c r="D14" s="62"/>
      <c r="E14" s="65">
        <v>12000</v>
      </c>
      <c r="F14" s="63">
        <v>2000</v>
      </c>
      <c r="G14" s="63">
        <v>2000</v>
      </c>
      <c r="H14" s="63">
        <v>2000</v>
      </c>
      <c r="I14" s="66">
        <f t="shared" si="3"/>
        <v>6000</v>
      </c>
      <c r="J14" s="67"/>
      <c r="K14" s="67"/>
      <c r="L14" s="67"/>
      <c r="M14" s="67"/>
      <c r="N14" s="67"/>
      <c r="O14" s="67"/>
      <c r="P14" s="67">
        <v>2000</v>
      </c>
      <c r="Q14" s="67"/>
      <c r="R14" s="66">
        <v>2000</v>
      </c>
      <c r="S14" s="67">
        <v>2000</v>
      </c>
      <c r="T14" s="67">
        <v>2000</v>
      </c>
      <c r="U14" s="66">
        <f t="shared" si="13"/>
        <v>6000</v>
      </c>
      <c r="V14" s="68" t="s">
        <v>80</v>
      </c>
      <c r="W14" s="69" t="s">
        <v>201</v>
      </c>
      <c r="X14" s="68" t="s">
        <v>154</v>
      </c>
      <c r="Y14" s="70">
        <v>2025</v>
      </c>
      <c r="Z14" s="64" t="s">
        <v>11</v>
      </c>
    </row>
    <row r="15" spans="1:26" ht="46.5" customHeight="1">
      <c r="A15" s="87" t="s">
        <v>243</v>
      </c>
      <c r="B15" s="79" t="s">
        <v>151</v>
      </c>
      <c r="C15" s="61" t="s">
        <v>159</v>
      </c>
      <c r="D15" s="62"/>
      <c r="E15" s="65">
        <v>3000</v>
      </c>
      <c r="F15" s="63">
        <v>1000</v>
      </c>
      <c r="G15" s="63">
        <v>1000</v>
      </c>
      <c r="H15" s="63">
        <v>1000</v>
      </c>
      <c r="I15" s="66">
        <f t="shared" si="3"/>
        <v>3000</v>
      </c>
      <c r="J15" s="67"/>
      <c r="K15" s="67"/>
      <c r="L15" s="67"/>
      <c r="M15" s="67"/>
      <c r="N15" s="67"/>
      <c r="O15" s="67"/>
      <c r="P15" s="67"/>
      <c r="Q15" s="67"/>
      <c r="R15" s="66"/>
      <c r="S15" s="67"/>
      <c r="T15" s="67"/>
      <c r="U15" s="66">
        <f t="shared" si="13"/>
        <v>0</v>
      </c>
      <c r="V15" s="68" t="s">
        <v>80</v>
      </c>
      <c r="W15" s="69" t="s">
        <v>202</v>
      </c>
      <c r="X15" s="68" t="s">
        <v>154</v>
      </c>
      <c r="Y15" s="70">
        <v>2025</v>
      </c>
      <c r="Z15" s="64" t="s">
        <v>156</v>
      </c>
    </row>
    <row r="16" spans="1:26" ht="46.5" customHeight="1">
      <c r="A16" s="87"/>
      <c r="B16" s="80" t="s">
        <v>87</v>
      </c>
      <c r="C16" s="61"/>
      <c r="D16" s="62"/>
      <c r="E16" s="65">
        <f>SUM(E17,E18,E19)</f>
        <v>167000</v>
      </c>
      <c r="F16" s="65">
        <f t="shared" ref="F16:U16" si="14">SUM(F17,F18,F19)</f>
        <v>5000</v>
      </c>
      <c r="G16" s="65">
        <f t="shared" si="14"/>
        <v>2000</v>
      </c>
      <c r="H16" s="65">
        <f t="shared" si="14"/>
        <v>52000</v>
      </c>
      <c r="I16" s="65">
        <f t="shared" si="14"/>
        <v>59000</v>
      </c>
      <c r="J16" s="65">
        <f t="shared" si="14"/>
        <v>0</v>
      </c>
      <c r="K16" s="65">
        <f t="shared" si="14"/>
        <v>7000</v>
      </c>
      <c r="L16" s="65">
        <f t="shared" si="14"/>
        <v>0</v>
      </c>
      <c r="M16" s="65">
        <f t="shared" si="14"/>
        <v>0</v>
      </c>
      <c r="N16" s="65">
        <f t="shared" si="14"/>
        <v>1000</v>
      </c>
      <c r="O16" s="65">
        <f t="shared" si="14"/>
        <v>0</v>
      </c>
      <c r="P16" s="65">
        <f t="shared" si="14"/>
        <v>0</v>
      </c>
      <c r="Q16" s="65">
        <f t="shared" si="14"/>
        <v>0</v>
      </c>
      <c r="R16" s="65">
        <f t="shared" si="14"/>
        <v>8000</v>
      </c>
      <c r="S16" s="65">
        <f t="shared" si="14"/>
        <v>0</v>
      </c>
      <c r="T16" s="65">
        <f t="shared" si="14"/>
        <v>100000</v>
      </c>
      <c r="U16" s="65">
        <f t="shared" si="14"/>
        <v>108000</v>
      </c>
      <c r="V16" s="68"/>
      <c r="W16" s="69"/>
      <c r="X16" s="68"/>
      <c r="Y16" s="70"/>
      <c r="Z16" s="64"/>
    </row>
    <row r="17" spans="1:26" ht="74.25" customHeight="1">
      <c r="A17" s="87" t="s">
        <v>243</v>
      </c>
      <c r="B17" s="79" t="s">
        <v>265</v>
      </c>
      <c r="C17" s="61" t="s">
        <v>160</v>
      </c>
      <c r="D17" s="62"/>
      <c r="E17" s="65">
        <v>150000</v>
      </c>
      <c r="F17" s="63">
        <v>0</v>
      </c>
      <c r="G17" s="63">
        <v>0</v>
      </c>
      <c r="H17" s="63">
        <v>50000</v>
      </c>
      <c r="I17" s="66">
        <f t="shared" si="3"/>
        <v>50000</v>
      </c>
      <c r="J17" s="67"/>
      <c r="K17" s="67"/>
      <c r="L17" s="67"/>
      <c r="M17" s="67"/>
      <c r="N17" s="67"/>
      <c r="O17" s="67"/>
      <c r="P17" s="67"/>
      <c r="Q17" s="67"/>
      <c r="R17" s="66"/>
      <c r="S17" s="67"/>
      <c r="T17" s="67">
        <v>100000</v>
      </c>
      <c r="U17" s="66">
        <f t="shared" si="13"/>
        <v>100000</v>
      </c>
      <c r="V17" s="68" t="s">
        <v>80</v>
      </c>
      <c r="W17" s="69" t="s">
        <v>203</v>
      </c>
      <c r="X17" s="68" t="s">
        <v>154</v>
      </c>
      <c r="Y17" s="70">
        <v>2027</v>
      </c>
      <c r="Z17" s="64" t="s">
        <v>11</v>
      </c>
    </row>
    <row r="18" spans="1:26" ht="46.5" customHeight="1">
      <c r="A18" s="87" t="s">
        <v>243</v>
      </c>
      <c r="B18" s="79" t="s">
        <v>260</v>
      </c>
      <c r="C18" s="61" t="s">
        <v>161</v>
      </c>
      <c r="D18" s="62"/>
      <c r="E18" s="65">
        <v>7000</v>
      </c>
      <c r="F18" s="63">
        <v>3000</v>
      </c>
      <c r="G18" s="63">
        <v>2000</v>
      </c>
      <c r="H18" s="63">
        <v>2000</v>
      </c>
      <c r="I18" s="66">
        <f t="shared" si="3"/>
        <v>7000</v>
      </c>
      <c r="J18" s="67"/>
      <c r="K18" s="67"/>
      <c r="L18" s="67"/>
      <c r="M18" s="67"/>
      <c r="N18" s="67"/>
      <c r="O18" s="67"/>
      <c r="P18" s="67"/>
      <c r="Q18" s="67"/>
      <c r="R18" s="66"/>
      <c r="S18" s="67"/>
      <c r="T18" s="67"/>
      <c r="U18" s="66">
        <f t="shared" si="13"/>
        <v>0</v>
      </c>
      <c r="V18" s="68" t="s">
        <v>80</v>
      </c>
      <c r="W18" s="69" t="s">
        <v>200</v>
      </c>
      <c r="X18" s="68" t="s">
        <v>154</v>
      </c>
      <c r="Y18" s="70">
        <v>2025</v>
      </c>
      <c r="Z18" s="64" t="s">
        <v>11</v>
      </c>
    </row>
    <row r="19" spans="1:26" ht="46.5" customHeight="1">
      <c r="A19" s="87" t="s">
        <v>243</v>
      </c>
      <c r="B19" s="79" t="s">
        <v>145</v>
      </c>
      <c r="C19" s="61" t="s">
        <v>162</v>
      </c>
      <c r="D19" s="62"/>
      <c r="E19" s="65">
        <v>10000</v>
      </c>
      <c r="F19" s="63">
        <v>2000</v>
      </c>
      <c r="G19" s="63"/>
      <c r="H19" s="63"/>
      <c r="I19" s="66">
        <f t="shared" si="3"/>
        <v>2000</v>
      </c>
      <c r="J19" s="67"/>
      <c r="K19" s="67">
        <v>7000</v>
      </c>
      <c r="L19" s="67"/>
      <c r="M19" s="67"/>
      <c r="N19" s="67">
        <v>1000</v>
      </c>
      <c r="O19" s="67"/>
      <c r="P19" s="67"/>
      <c r="Q19" s="67"/>
      <c r="R19" s="66">
        <v>8000</v>
      </c>
      <c r="S19" s="67"/>
      <c r="T19" s="67"/>
      <c r="U19" s="66">
        <v>8000</v>
      </c>
      <c r="V19" s="68" t="s">
        <v>204</v>
      </c>
      <c r="W19" s="69" t="s">
        <v>205</v>
      </c>
      <c r="X19" s="68" t="s">
        <v>154</v>
      </c>
      <c r="Y19" s="70">
        <v>2025</v>
      </c>
      <c r="Z19" s="64" t="s">
        <v>11</v>
      </c>
    </row>
    <row r="20" spans="1:26" ht="46.5" customHeight="1">
      <c r="A20" s="87"/>
      <c r="B20" s="84" t="s">
        <v>88</v>
      </c>
      <c r="C20" s="61"/>
      <c r="D20" s="62"/>
      <c r="E20" s="65">
        <v>246000</v>
      </c>
      <c r="F20" s="65">
        <f>F21+F24</f>
        <v>52000</v>
      </c>
      <c r="G20" s="65">
        <f t="shared" ref="G20:U20" si="15">G21+G24</f>
        <v>25000</v>
      </c>
      <c r="H20" s="65">
        <f t="shared" si="15"/>
        <v>25000</v>
      </c>
      <c r="I20" s="65">
        <f t="shared" si="15"/>
        <v>102000</v>
      </c>
      <c r="J20" s="65">
        <f t="shared" si="15"/>
        <v>0</v>
      </c>
      <c r="K20" s="65">
        <f t="shared" si="15"/>
        <v>50000</v>
      </c>
      <c r="L20" s="65">
        <f t="shared" si="15"/>
        <v>0</v>
      </c>
      <c r="M20" s="65">
        <f t="shared" si="15"/>
        <v>0</v>
      </c>
      <c r="N20" s="65">
        <f t="shared" si="15"/>
        <v>0</v>
      </c>
      <c r="O20" s="65">
        <f t="shared" si="15"/>
        <v>0</v>
      </c>
      <c r="P20" s="65">
        <f t="shared" si="15"/>
        <v>2000</v>
      </c>
      <c r="Q20" s="65">
        <f t="shared" si="15"/>
        <v>10000</v>
      </c>
      <c r="R20" s="65">
        <f t="shared" si="15"/>
        <v>62000</v>
      </c>
      <c r="S20" s="65">
        <f t="shared" si="15"/>
        <v>41000</v>
      </c>
      <c r="T20" s="65">
        <f t="shared" si="15"/>
        <v>41000</v>
      </c>
      <c r="U20" s="65">
        <f t="shared" si="15"/>
        <v>144000</v>
      </c>
      <c r="V20" s="65"/>
      <c r="W20" s="69"/>
      <c r="X20" s="68"/>
      <c r="Y20" s="70"/>
      <c r="Z20" s="64"/>
    </row>
    <row r="21" spans="1:26" ht="46.5" customHeight="1">
      <c r="A21" s="87"/>
      <c r="B21" s="83" t="s">
        <v>89</v>
      </c>
      <c r="C21" s="61"/>
      <c r="D21" s="62"/>
      <c r="E21" s="65">
        <f>SUM(E22,E23)</f>
        <v>238000</v>
      </c>
      <c r="F21" s="65">
        <f t="shared" ref="F21:U21" si="16">SUM(F22,F23)</f>
        <v>50000</v>
      </c>
      <c r="G21" s="65">
        <f t="shared" si="16"/>
        <v>24000</v>
      </c>
      <c r="H21" s="65">
        <f t="shared" si="16"/>
        <v>24000</v>
      </c>
      <c r="I21" s="65">
        <f t="shared" si="16"/>
        <v>98000</v>
      </c>
      <c r="J21" s="65">
        <f t="shared" si="16"/>
        <v>0</v>
      </c>
      <c r="K21" s="65">
        <f t="shared" si="16"/>
        <v>50000</v>
      </c>
      <c r="L21" s="65">
        <f t="shared" si="16"/>
        <v>0</v>
      </c>
      <c r="M21" s="65">
        <f t="shared" si="16"/>
        <v>0</v>
      </c>
      <c r="N21" s="65">
        <f t="shared" si="16"/>
        <v>0</v>
      </c>
      <c r="O21" s="65">
        <f t="shared" si="16"/>
        <v>0</v>
      </c>
      <c r="P21" s="65">
        <f t="shared" si="16"/>
        <v>0</v>
      </c>
      <c r="Q21" s="65">
        <f t="shared" si="16"/>
        <v>10000</v>
      </c>
      <c r="R21" s="65">
        <f t="shared" si="16"/>
        <v>60000</v>
      </c>
      <c r="S21" s="65">
        <f t="shared" si="16"/>
        <v>40000</v>
      </c>
      <c r="T21" s="65">
        <f t="shared" si="16"/>
        <v>40000</v>
      </c>
      <c r="U21" s="65">
        <f t="shared" si="16"/>
        <v>140000</v>
      </c>
      <c r="V21" s="68"/>
      <c r="W21" s="69"/>
      <c r="X21" s="68"/>
      <c r="Y21" s="70"/>
      <c r="Z21" s="64"/>
    </row>
    <row r="22" spans="1:26" ht="71.25" customHeight="1">
      <c r="A22" s="87" t="s">
        <v>243</v>
      </c>
      <c r="B22" s="78" t="s">
        <v>146</v>
      </c>
      <c r="C22" s="61" t="s">
        <v>163</v>
      </c>
      <c r="D22" s="62"/>
      <c r="E22" s="65">
        <v>220000</v>
      </c>
      <c r="F22" s="63">
        <v>40000</v>
      </c>
      <c r="G22" s="63">
        <v>20000</v>
      </c>
      <c r="H22" s="63">
        <v>20000</v>
      </c>
      <c r="I22" s="66">
        <f t="shared" ref="I22:I76" si="17">F22+G22+H22</f>
        <v>80000</v>
      </c>
      <c r="J22" s="67"/>
      <c r="K22" s="67">
        <v>50000</v>
      </c>
      <c r="L22" s="67"/>
      <c r="M22" s="67"/>
      <c r="N22" s="67"/>
      <c r="O22" s="67"/>
      <c r="P22" s="67"/>
      <c r="Q22" s="67">
        <v>10000</v>
      </c>
      <c r="R22" s="66">
        <v>60000</v>
      </c>
      <c r="S22" s="67">
        <v>40000</v>
      </c>
      <c r="T22" s="67">
        <v>40000</v>
      </c>
      <c r="U22" s="66">
        <f t="shared" si="13"/>
        <v>140000</v>
      </c>
      <c r="V22" s="68" t="s">
        <v>80</v>
      </c>
      <c r="W22" s="69" t="s">
        <v>200</v>
      </c>
      <c r="X22" s="68" t="s">
        <v>154</v>
      </c>
      <c r="Y22" s="70">
        <v>2025</v>
      </c>
      <c r="Z22" s="64"/>
    </row>
    <row r="23" spans="1:26" ht="46.5" customHeight="1">
      <c r="A23" s="87" t="s">
        <v>243</v>
      </c>
      <c r="B23" s="78" t="s">
        <v>266</v>
      </c>
      <c r="C23" s="61" t="s">
        <v>164</v>
      </c>
      <c r="D23" s="62"/>
      <c r="E23" s="65">
        <v>18000</v>
      </c>
      <c r="F23" s="63">
        <v>10000</v>
      </c>
      <c r="G23" s="63">
        <v>4000</v>
      </c>
      <c r="H23" s="63">
        <v>4000</v>
      </c>
      <c r="I23" s="66">
        <f t="shared" si="17"/>
        <v>18000</v>
      </c>
      <c r="J23" s="67"/>
      <c r="K23" s="67"/>
      <c r="L23" s="67"/>
      <c r="M23" s="67"/>
      <c r="N23" s="67"/>
      <c r="O23" s="67"/>
      <c r="P23" s="67"/>
      <c r="Q23" s="67"/>
      <c r="R23" s="66"/>
      <c r="S23" s="67"/>
      <c r="T23" s="67"/>
      <c r="U23" s="66">
        <f t="shared" si="13"/>
        <v>0</v>
      </c>
      <c r="V23" s="68" t="s">
        <v>80</v>
      </c>
      <c r="W23" s="69" t="s">
        <v>200</v>
      </c>
      <c r="X23" s="68" t="s">
        <v>154</v>
      </c>
      <c r="Y23" s="70">
        <v>2025</v>
      </c>
      <c r="Z23" s="64" t="s">
        <v>11</v>
      </c>
    </row>
    <row r="24" spans="1:26" ht="46.5" customHeight="1">
      <c r="A24" s="87"/>
      <c r="B24" s="80" t="s">
        <v>90</v>
      </c>
      <c r="C24" s="61"/>
      <c r="D24" s="62"/>
      <c r="E24" s="65">
        <f>SUM(E25)</f>
        <v>8000</v>
      </c>
      <c r="F24" s="65">
        <f t="shared" ref="F24:J24" si="18">SUM(F25)</f>
        <v>2000</v>
      </c>
      <c r="G24" s="65">
        <f t="shared" si="18"/>
        <v>1000</v>
      </c>
      <c r="H24" s="65">
        <f t="shared" si="18"/>
        <v>1000</v>
      </c>
      <c r="I24" s="65">
        <f t="shared" si="18"/>
        <v>4000</v>
      </c>
      <c r="J24" s="65">
        <f t="shared" si="18"/>
        <v>0</v>
      </c>
      <c r="K24" s="65">
        <f t="shared" ref="K24" si="19">SUM(K25)</f>
        <v>0</v>
      </c>
      <c r="L24" s="65">
        <f t="shared" ref="L24" si="20">SUM(L25)</f>
        <v>0</v>
      </c>
      <c r="M24" s="65">
        <f t="shared" ref="M24" si="21">SUM(M25)</f>
        <v>0</v>
      </c>
      <c r="N24" s="65">
        <f t="shared" ref="N24:O24" si="22">SUM(N25)</f>
        <v>0</v>
      </c>
      <c r="O24" s="65">
        <f t="shared" si="22"/>
        <v>0</v>
      </c>
      <c r="P24" s="65">
        <f t="shared" ref="P24" si="23">SUM(P25)</f>
        <v>2000</v>
      </c>
      <c r="Q24" s="65">
        <f t="shared" ref="Q24" si="24">SUM(Q25)</f>
        <v>0</v>
      </c>
      <c r="R24" s="65">
        <f t="shared" ref="R24" si="25">SUM(R25)</f>
        <v>2000</v>
      </c>
      <c r="S24" s="65">
        <f t="shared" ref="S24:T24" si="26">SUM(S25)</f>
        <v>1000</v>
      </c>
      <c r="T24" s="65">
        <f t="shared" si="26"/>
        <v>1000</v>
      </c>
      <c r="U24" s="65">
        <f t="shared" ref="U24" si="27">SUM(U25)</f>
        <v>4000</v>
      </c>
      <c r="V24" s="68"/>
      <c r="W24" s="69"/>
      <c r="X24" s="68"/>
      <c r="Y24" s="70"/>
      <c r="Z24" s="64"/>
    </row>
    <row r="25" spans="1:26" ht="46.5" customHeight="1">
      <c r="A25" s="87" t="s">
        <v>243</v>
      </c>
      <c r="B25" s="79" t="s">
        <v>91</v>
      </c>
      <c r="C25" s="61" t="s">
        <v>165</v>
      </c>
      <c r="D25" s="62"/>
      <c r="E25" s="65">
        <v>8000</v>
      </c>
      <c r="F25" s="63">
        <v>2000</v>
      </c>
      <c r="G25" s="63">
        <v>1000</v>
      </c>
      <c r="H25" s="63">
        <v>1000</v>
      </c>
      <c r="I25" s="66">
        <f t="shared" si="17"/>
        <v>4000</v>
      </c>
      <c r="J25" s="67"/>
      <c r="K25" s="67"/>
      <c r="L25" s="67"/>
      <c r="M25" s="67"/>
      <c r="N25" s="67"/>
      <c r="O25" s="67"/>
      <c r="P25" s="67">
        <v>2000</v>
      </c>
      <c r="Q25" s="67"/>
      <c r="R25" s="66">
        <v>2000</v>
      </c>
      <c r="S25" s="67">
        <v>1000</v>
      </c>
      <c r="T25" s="67">
        <v>1000</v>
      </c>
      <c r="U25" s="66">
        <f t="shared" si="13"/>
        <v>4000</v>
      </c>
      <c r="V25" s="68" t="s">
        <v>206</v>
      </c>
      <c r="W25" s="69" t="s">
        <v>207</v>
      </c>
      <c r="X25" s="68" t="s">
        <v>154</v>
      </c>
      <c r="Y25" s="70">
        <v>2025</v>
      </c>
      <c r="Z25" s="64" t="s">
        <v>11</v>
      </c>
    </row>
    <row r="26" spans="1:26" ht="46.5" customHeight="1">
      <c r="A26" s="87"/>
      <c r="B26" s="85" t="s">
        <v>92</v>
      </c>
      <c r="C26" s="61"/>
      <c r="D26" s="62"/>
      <c r="E26" s="65">
        <f t="shared" ref="E26:U26" si="28">SUM(E27,E40,E50)</f>
        <v>1827000</v>
      </c>
      <c r="F26" s="65">
        <f t="shared" si="28"/>
        <v>302500</v>
      </c>
      <c r="G26" s="65">
        <f t="shared" si="28"/>
        <v>224000</v>
      </c>
      <c r="H26" s="65">
        <f t="shared" si="28"/>
        <v>51000</v>
      </c>
      <c r="I26" s="65">
        <f t="shared" si="28"/>
        <v>577500</v>
      </c>
      <c r="J26" s="65">
        <f t="shared" si="28"/>
        <v>0</v>
      </c>
      <c r="K26" s="65">
        <f t="shared" si="28"/>
        <v>625000</v>
      </c>
      <c r="L26" s="65">
        <f t="shared" si="28"/>
        <v>101000</v>
      </c>
      <c r="M26" s="65">
        <f t="shared" si="28"/>
        <v>0</v>
      </c>
      <c r="N26" s="65">
        <f t="shared" si="28"/>
        <v>0</v>
      </c>
      <c r="O26" s="65">
        <f t="shared" si="28"/>
        <v>0</v>
      </c>
      <c r="P26" s="65">
        <f t="shared" si="28"/>
        <v>60500</v>
      </c>
      <c r="Q26" s="65">
        <f t="shared" si="28"/>
        <v>1000</v>
      </c>
      <c r="R26" s="65">
        <f t="shared" si="28"/>
        <v>737500</v>
      </c>
      <c r="S26" s="65">
        <f t="shared" si="28"/>
        <v>359500</v>
      </c>
      <c r="T26" s="65">
        <f t="shared" si="28"/>
        <v>152500</v>
      </c>
      <c r="U26" s="65">
        <f t="shared" si="28"/>
        <v>1249500</v>
      </c>
      <c r="V26" s="68"/>
      <c r="W26" s="69"/>
      <c r="X26" s="68"/>
      <c r="Y26" s="70"/>
      <c r="Z26" s="64"/>
    </row>
    <row r="27" spans="1:26" ht="46.5" customHeight="1">
      <c r="A27" s="87"/>
      <c r="B27" s="81" t="s">
        <v>93</v>
      </c>
      <c r="C27" s="61"/>
      <c r="D27" s="62"/>
      <c r="E27" s="65">
        <f t="shared" ref="E27:U27" si="29">SUM(E28,E33,E37)</f>
        <v>987000</v>
      </c>
      <c r="F27" s="65">
        <f t="shared" si="29"/>
        <v>182000</v>
      </c>
      <c r="G27" s="65">
        <f t="shared" si="29"/>
        <v>162500</v>
      </c>
      <c r="H27" s="65">
        <f t="shared" si="29"/>
        <v>12500</v>
      </c>
      <c r="I27" s="65">
        <f t="shared" si="29"/>
        <v>357000</v>
      </c>
      <c r="J27" s="65">
        <f t="shared" si="29"/>
        <v>0</v>
      </c>
      <c r="K27" s="65">
        <f t="shared" si="29"/>
        <v>250000</v>
      </c>
      <c r="L27" s="65">
        <f t="shared" si="29"/>
        <v>100000</v>
      </c>
      <c r="M27" s="65">
        <f t="shared" si="29"/>
        <v>0</v>
      </c>
      <c r="N27" s="65">
        <f t="shared" si="29"/>
        <v>0</v>
      </c>
      <c r="O27" s="65">
        <f t="shared" si="29"/>
        <v>0</v>
      </c>
      <c r="P27" s="65">
        <f t="shared" si="29"/>
        <v>10000</v>
      </c>
      <c r="Q27" s="65">
        <f t="shared" si="29"/>
        <v>0</v>
      </c>
      <c r="R27" s="65">
        <f t="shared" si="29"/>
        <v>310000</v>
      </c>
      <c r="S27" s="65">
        <f t="shared" si="29"/>
        <v>300000</v>
      </c>
      <c r="T27" s="65">
        <f t="shared" si="29"/>
        <v>20000</v>
      </c>
      <c r="U27" s="65">
        <f t="shared" si="29"/>
        <v>630000</v>
      </c>
      <c r="V27" s="68"/>
      <c r="W27" s="69"/>
      <c r="X27" s="68"/>
      <c r="Y27" s="70"/>
      <c r="Z27" s="64"/>
    </row>
    <row r="28" spans="1:26" ht="46.5" customHeight="1">
      <c r="A28" s="87"/>
      <c r="B28" s="80" t="s">
        <v>95</v>
      </c>
      <c r="C28" s="61"/>
      <c r="D28" s="62"/>
      <c r="E28" s="65">
        <f t="shared" ref="E28:U28" si="30">SUM(E29,E30,E31,E32)</f>
        <v>570000</v>
      </c>
      <c r="F28" s="65">
        <f t="shared" si="30"/>
        <v>80000</v>
      </c>
      <c r="G28" s="65">
        <f t="shared" si="30"/>
        <v>120000</v>
      </c>
      <c r="H28" s="65">
        <f t="shared" si="30"/>
        <v>10000</v>
      </c>
      <c r="I28" s="65">
        <f t="shared" si="30"/>
        <v>210000</v>
      </c>
      <c r="J28" s="65">
        <f t="shared" si="30"/>
        <v>0</v>
      </c>
      <c r="K28" s="65">
        <f t="shared" si="30"/>
        <v>100000</v>
      </c>
      <c r="L28" s="65">
        <f t="shared" si="30"/>
        <v>0</v>
      </c>
      <c r="M28" s="65">
        <f t="shared" si="30"/>
        <v>0</v>
      </c>
      <c r="N28" s="65">
        <f t="shared" si="30"/>
        <v>0</v>
      </c>
      <c r="O28" s="65">
        <f t="shared" si="30"/>
        <v>0</v>
      </c>
      <c r="P28" s="65">
        <f t="shared" si="30"/>
        <v>10000</v>
      </c>
      <c r="Q28" s="65">
        <f t="shared" si="30"/>
        <v>0</v>
      </c>
      <c r="R28" s="65">
        <f t="shared" si="30"/>
        <v>110000</v>
      </c>
      <c r="S28" s="65">
        <f t="shared" si="30"/>
        <v>230000</v>
      </c>
      <c r="T28" s="65">
        <f t="shared" si="30"/>
        <v>20000</v>
      </c>
      <c r="U28" s="65">
        <f t="shared" si="30"/>
        <v>360000</v>
      </c>
      <c r="V28" s="68"/>
      <c r="W28" s="69"/>
      <c r="X28" s="68"/>
      <c r="Y28" s="70"/>
      <c r="Z28" s="64"/>
    </row>
    <row r="29" spans="1:26" ht="46.5" customHeight="1">
      <c r="A29" s="87" t="s">
        <v>244</v>
      </c>
      <c r="B29" s="79" t="s">
        <v>94</v>
      </c>
      <c r="C29" s="61" t="s">
        <v>166</v>
      </c>
      <c r="D29" s="62"/>
      <c r="E29" s="65">
        <v>70000</v>
      </c>
      <c r="F29" s="63">
        <v>10000</v>
      </c>
      <c r="G29" s="63">
        <v>10000</v>
      </c>
      <c r="H29" s="63">
        <v>10000</v>
      </c>
      <c r="I29" s="66">
        <f t="shared" si="17"/>
        <v>30000</v>
      </c>
      <c r="J29" s="67"/>
      <c r="K29" s="67"/>
      <c r="L29" s="67"/>
      <c r="M29" s="67"/>
      <c r="N29" s="67"/>
      <c r="O29" s="67"/>
      <c r="P29" s="67">
        <v>10000</v>
      </c>
      <c r="Q29" s="67"/>
      <c r="R29" s="66">
        <v>10000</v>
      </c>
      <c r="S29" s="67">
        <v>10000</v>
      </c>
      <c r="T29" s="67">
        <v>20000</v>
      </c>
      <c r="U29" s="66">
        <f t="shared" si="13"/>
        <v>40000</v>
      </c>
      <c r="V29" s="68" t="s">
        <v>208</v>
      </c>
      <c r="W29" s="69" t="s">
        <v>209</v>
      </c>
      <c r="X29" s="68" t="s">
        <v>210</v>
      </c>
      <c r="Y29" s="70">
        <v>2025</v>
      </c>
      <c r="Z29" s="64" t="s">
        <v>211</v>
      </c>
    </row>
    <row r="30" spans="1:26" ht="46.5" customHeight="1">
      <c r="A30" s="87" t="s">
        <v>244</v>
      </c>
      <c r="B30" s="79" t="s">
        <v>97</v>
      </c>
      <c r="C30" s="61" t="s">
        <v>167</v>
      </c>
      <c r="D30" s="62"/>
      <c r="E30" s="65">
        <v>170000</v>
      </c>
      <c r="F30" s="63">
        <v>70000</v>
      </c>
      <c r="G30" s="63"/>
      <c r="H30" s="63"/>
      <c r="I30" s="66">
        <f t="shared" si="17"/>
        <v>70000</v>
      </c>
      <c r="J30" s="67"/>
      <c r="K30" s="67">
        <v>100000</v>
      </c>
      <c r="L30" s="67"/>
      <c r="M30" s="67"/>
      <c r="N30" s="67"/>
      <c r="O30" s="67"/>
      <c r="P30" s="67"/>
      <c r="Q30" s="67"/>
      <c r="R30" s="66">
        <v>100000</v>
      </c>
      <c r="S30" s="67"/>
      <c r="T30" s="67"/>
      <c r="U30" s="66">
        <f t="shared" si="13"/>
        <v>100000</v>
      </c>
      <c r="V30" s="68" t="s">
        <v>212</v>
      </c>
      <c r="W30" s="69" t="s">
        <v>213</v>
      </c>
      <c r="X30" s="68" t="s">
        <v>210</v>
      </c>
      <c r="Y30" s="70">
        <v>2025</v>
      </c>
      <c r="Z30" s="64" t="s">
        <v>211</v>
      </c>
    </row>
    <row r="31" spans="1:26" ht="46.5" customHeight="1">
      <c r="A31" s="87" t="s">
        <v>244</v>
      </c>
      <c r="B31" s="79" t="s">
        <v>267</v>
      </c>
      <c r="C31" s="61" t="s">
        <v>268</v>
      </c>
      <c r="D31" s="62"/>
      <c r="E31" s="65">
        <v>300000</v>
      </c>
      <c r="F31" s="63"/>
      <c r="G31" s="63">
        <v>100000</v>
      </c>
      <c r="H31" s="63"/>
      <c r="I31" s="66">
        <f t="shared" si="17"/>
        <v>100000</v>
      </c>
      <c r="J31" s="67"/>
      <c r="K31" s="67"/>
      <c r="L31" s="67"/>
      <c r="M31" s="67"/>
      <c r="N31" s="67"/>
      <c r="O31" s="67"/>
      <c r="P31" s="67"/>
      <c r="Q31" s="67"/>
      <c r="R31" s="66"/>
      <c r="S31" s="67">
        <v>200000</v>
      </c>
      <c r="T31" s="67"/>
      <c r="U31" s="66">
        <f t="shared" si="13"/>
        <v>200000</v>
      </c>
      <c r="V31" s="68" t="s">
        <v>214</v>
      </c>
      <c r="W31" s="69" t="s">
        <v>200</v>
      </c>
      <c r="X31" s="68" t="s">
        <v>210</v>
      </c>
      <c r="Y31" s="70">
        <v>2026</v>
      </c>
      <c r="Z31" s="64" t="s">
        <v>211</v>
      </c>
    </row>
    <row r="32" spans="1:26" ht="69.75" customHeight="1">
      <c r="A32" s="87" t="s">
        <v>244</v>
      </c>
      <c r="B32" s="79" t="s">
        <v>98</v>
      </c>
      <c r="C32" s="61" t="s">
        <v>168</v>
      </c>
      <c r="D32" s="62"/>
      <c r="E32" s="65">
        <v>30000</v>
      </c>
      <c r="F32" s="63"/>
      <c r="G32" s="63">
        <v>10000</v>
      </c>
      <c r="H32" s="63"/>
      <c r="I32" s="66">
        <f t="shared" si="17"/>
        <v>10000</v>
      </c>
      <c r="J32" s="67"/>
      <c r="K32" s="67"/>
      <c r="L32" s="67"/>
      <c r="M32" s="67"/>
      <c r="N32" s="67"/>
      <c r="O32" s="67"/>
      <c r="P32" s="67"/>
      <c r="Q32" s="67"/>
      <c r="R32" s="66"/>
      <c r="S32" s="67">
        <v>20000</v>
      </c>
      <c r="T32" s="67"/>
      <c r="U32" s="66">
        <f t="shared" si="13"/>
        <v>20000</v>
      </c>
      <c r="V32" s="68" t="s">
        <v>215</v>
      </c>
      <c r="W32" s="69" t="s">
        <v>207</v>
      </c>
      <c r="X32" s="68" t="s">
        <v>210</v>
      </c>
      <c r="Y32" s="70">
        <v>2026</v>
      </c>
      <c r="Z32" s="64" t="s">
        <v>211</v>
      </c>
    </row>
    <row r="33" spans="1:26" ht="46.5" customHeight="1">
      <c r="A33" s="87"/>
      <c r="B33" s="80" t="s">
        <v>96</v>
      </c>
      <c r="C33" s="61"/>
      <c r="D33" s="62"/>
      <c r="E33" s="65">
        <f t="shared" ref="E33:U33" si="31">SUM(E34:E36)</f>
        <v>410000</v>
      </c>
      <c r="F33" s="65">
        <f t="shared" si="31"/>
        <v>100000</v>
      </c>
      <c r="G33" s="65">
        <f t="shared" si="31"/>
        <v>40000</v>
      </c>
      <c r="H33" s="65">
        <f t="shared" si="31"/>
        <v>0</v>
      </c>
      <c r="I33" s="65">
        <f t="shared" si="31"/>
        <v>140000</v>
      </c>
      <c r="J33" s="65">
        <f t="shared" si="31"/>
        <v>0</v>
      </c>
      <c r="K33" s="65">
        <f t="shared" si="31"/>
        <v>150000</v>
      </c>
      <c r="L33" s="65">
        <f t="shared" si="31"/>
        <v>100000</v>
      </c>
      <c r="M33" s="65">
        <f t="shared" si="31"/>
        <v>0</v>
      </c>
      <c r="N33" s="65">
        <f t="shared" si="31"/>
        <v>0</v>
      </c>
      <c r="O33" s="65">
        <f t="shared" si="31"/>
        <v>0</v>
      </c>
      <c r="P33" s="65">
        <f t="shared" si="31"/>
        <v>0</v>
      </c>
      <c r="Q33" s="65">
        <f t="shared" si="31"/>
        <v>0</v>
      </c>
      <c r="R33" s="65">
        <f t="shared" si="31"/>
        <v>200000</v>
      </c>
      <c r="S33" s="65">
        <f t="shared" si="31"/>
        <v>70000</v>
      </c>
      <c r="T33" s="65">
        <f t="shared" si="31"/>
        <v>0</v>
      </c>
      <c r="U33" s="65">
        <f t="shared" si="31"/>
        <v>270000</v>
      </c>
      <c r="V33" s="68"/>
      <c r="W33" s="69"/>
      <c r="X33" s="68"/>
      <c r="Y33" s="70"/>
      <c r="Z33" s="64"/>
    </row>
    <row r="34" spans="1:26" ht="62.25" customHeight="1">
      <c r="A34" s="87" t="s">
        <v>244</v>
      </c>
      <c r="B34" s="79" t="s">
        <v>269</v>
      </c>
      <c r="C34" s="61" t="s">
        <v>169</v>
      </c>
      <c r="D34" s="62"/>
      <c r="E34" s="65">
        <v>150000</v>
      </c>
      <c r="F34" s="63">
        <v>50000</v>
      </c>
      <c r="G34" s="63"/>
      <c r="H34" s="63"/>
      <c r="I34" s="66">
        <f t="shared" si="17"/>
        <v>50000</v>
      </c>
      <c r="J34" s="67"/>
      <c r="K34" s="67">
        <v>100000</v>
      </c>
      <c r="L34" s="67"/>
      <c r="M34" s="67"/>
      <c r="N34" s="67"/>
      <c r="O34" s="67"/>
      <c r="P34" s="67"/>
      <c r="Q34" s="67"/>
      <c r="R34" s="66">
        <v>100000</v>
      </c>
      <c r="S34" s="67"/>
      <c r="T34" s="67"/>
      <c r="U34" s="66">
        <f t="shared" si="13"/>
        <v>100000</v>
      </c>
      <c r="V34" s="68" t="s">
        <v>271</v>
      </c>
      <c r="W34" s="69" t="s">
        <v>270</v>
      </c>
      <c r="X34" s="68" t="s">
        <v>210</v>
      </c>
      <c r="Y34" s="70">
        <v>2025</v>
      </c>
      <c r="Z34" s="64" t="s">
        <v>211</v>
      </c>
    </row>
    <row r="35" spans="1:26" ht="46.5" customHeight="1">
      <c r="A35" s="87"/>
      <c r="B35" s="79" t="s">
        <v>261</v>
      </c>
      <c r="C35" s="61"/>
      <c r="D35" s="62"/>
      <c r="E35" s="65">
        <v>70000</v>
      </c>
      <c r="F35" s="63"/>
      <c r="G35" s="63">
        <v>20000</v>
      </c>
      <c r="H35" s="63"/>
      <c r="I35" s="66">
        <v>20000</v>
      </c>
      <c r="J35" s="67"/>
      <c r="K35" s="67">
        <v>50000</v>
      </c>
      <c r="L35" s="67"/>
      <c r="M35" s="67"/>
      <c r="N35" s="67"/>
      <c r="O35" s="67"/>
      <c r="P35" s="67"/>
      <c r="Q35" s="67"/>
      <c r="R35" s="66"/>
      <c r="S35" s="67">
        <v>50000</v>
      </c>
      <c r="T35" s="67"/>
      <c r="U35" s="67">
        <v>50000</v>
      </c>
      <c r="V35" s="68" t="s">
        <v>272</v>
      </c>
      <c r="W35" s="69" t="s">
        <v>270</v>
      </c>
      <c r="X35" s="68" t="s">
        <v>210</v>
      </c>
      <c r="Y35" s="70">
        <v>2026</v>
      </c>
      <c r="Z35" s="64" t="s">
        <v>211</v>
      </c>
    </row>
    <row r="36" spans="1:26" ht="46.5" customHeight="1">
      <c r="A36" s="87" t="s">
        <v>244</v>
      </c>
      <c r="B36" s="79" t="s">
        <v>99</v>
      </c>
      <c r="C36" s="61" t="s">
        <v>170</v>
      </c>
      <c r="D36" s="62"/>
      <c r="E36" s="65">
        <v>190000</v>
      </c>
      <c r="F36" s="63">
        <v>50000</v>
      </c>
      <c r="G36" s="63">
        <v>20000</v>
      </c>
      <c r="H36" s="63"/>
      <c r="I36" s="66">
        <f t="shared" si="17"/>
        <v>70000</v>
      </c>
      <c r="J36" s="67"/>
      <c r="K36" s="67"/>
      <c r="L36" s="67">
        <v>100000</v>
      </c>
      <c r="M36" s="67"/>
      <c r="N36" s="67"/>
      <c r="O36" s="67"/>
      <c r="P36" s="67"/>
      <c r="Q36" s="67"/>
      <c r="R36" s="66">
        <v>100000</v>
      </c>
      <c r="S36" s="67">
        <v>20000</v>
      </c>
      <c r="T36" s="67"/>
      <c r="U36" s="66">
        <f t="shared" si="13"/>
        <v>120000</v>
      </c>
      <c r="V36" s="68" t="s">
        <v>80</v>
      </c>
      <c r="W36" s="69" t="s">
        <v>273</v>
      </c>
      <c r="X36" s="68" t="s">
        <v>210</v>
      </c>
      <c r="Y36" s="70">
        <v>2025</v>
      </c>
      <c r="Z36" s="64" t="s">
        <v>211</v>
      </c>
    </row>
    <row r="37" spans="1:26" ht="46.5" customHeight="1">
      <c r="A37" s="87"/>
      <c r="B37" s="80" t="s">
        <v>100</v>
      </c>
      <c r="C37" s="61"/>
      <c r="D37" s="62"/>
      <c r="E37" s="65">
        <f t="shared" ref="E37:U37" si="32">SUM(E38:E39)</f>
        <v>7000</v>
      </c>
      <c r="F37" s="65">
        <f t="shared" si="32"/>
        <v>2000</v>
      </c>
      <c r="G37" s="65">
        <f t="shared" si="32"/>
        <v>2500</v>
      </c>
      <c r="H37" s="65">
        <f t="shared" si="32"/>
        <v>2500</v>
      </c>
      <c r="I37" s="65">
        <f t="shared" si="32"/>
        <v>7000</v>
      </c>
      <c r="J37" s="65">
        <f t="shared" si="32"/>
        <v>0</v>
      </c>
      <c r="K37" s="65">
        <f t="shared" si="32"/>
        <v>0</v>
      </c>
      <c r="L37" s="65">
        <f t="shared" si="32"/>
        <v>0</v>
      </c>
      <c r="M37" s="65">
        <f t="shared" si="32"/>
        <v>0</v>
      </c>
      <c r="N37" s="65">
        <f t="shared" si="32"/>
        <v>0</v>
      </c>
      <c r="O37" s="65">
        <f t="shared" si="32"/>
        <v>0</v>
      </c>
      <c r="P37" s="65">
        <f t="shared" si="32"/>
        <v>0</v>
      </c>
      <c r="Q37" s="65">
        <f t="shared" si="32"/>
        <v>0</v>
      </c>
      <c r="R37" s="65">
        <f t="shared" si="32"/>
        <v>0</v>
      </c>
      <c r="S37" s="65">
        <f t="shared" si="32"/>
        <v>0</v>
      </c>
      <c r="T37" s="65">
        <f t="shared" si="32"/>
        <v>0</v>
      </c>
      <c r="U37" s="65">
        <f t="shared" si="32"/>
        <v>0</v>
      </c>
      <c r="V37" s="68"/>
      <c r="W37" s="69"/>
      <c r="X37" s="68"/>
      <c r="Y37" s="70"/>
      <c r="Z37" s="64"/>
    </row>
    <row r="38" spans="1:26" ht="46.5" customHeight="1">
      <c r="A38" s="87" t="s">
        <v>244</v>
      </c>
      <c r="B38" s="79" t="s">
        <v>101</v>
      </c>
      <c r="C38" s="61" t="s">
        <v>171</v>
      </c>
      <c r="D38" s="62"/>
      <c r="E38" s="65">
        <v>3000</v>
      </c>
      <c r="F38" s="63">
        <v>1000</v>
      </c>
      <c r="G38" s="63">
        <v>1000</v>
      </c>
      <c r="H38" s="63">
        <v>1000</v>
      </c>
      <c r="I38" s="66">
        <f t="shared" si="17"/>
        <v>3000</v>
      </c>
      <c r="J38" s="67"/>
      <c r="K38" s="67"/>
      <c r="L38" s="67"/>
      <c r="M38" s="67"/>
      <c r="N38" s="67"/>
      <c r="O38" s="67"/>
      <c r="P38" s="67"/>
      <c r="Q38" s="67"/>
      <c r="R38" s="66"/>
      <c r="S38" s="67"/>
      <c r="T38" s="67"/>
      <c r="U38" s="66">
        <f t="shared" si="13"/>
        <v>0</v>
      </c>
      <c r="V38" s="68" t="s">
        <v>80</v>
      </c>
      <c r="W38" s="100" t="s">
        <v>200</v>
      </c>
      <c r="X38" s="68" t="s">
        <v>210</v>
      </c>
      <c r="Y38" s="70">
        <v>2025</v>
      </c>
      <c r="Z38" s="64" t="s">
        <v>211</v>
      </c>
    </row>
    <row r="39" spans="1:26" ht="64.5" customHeight="1">
      <c r="A39" s="87" t="s">
        <v>244</v>
      </c>
      <c r="B39" s="79" t="s">
        <v>274</v>
      </c>
      <c r="C39" s="61" t="s">
        <v>172</v>
      </c>
      <c r="D39" s="62"/>
      <c r="E39" s="65">
        <v>4000</v>
      </c>
      <c r="F39" s="63">
        <v>1000</v>
      </c>
      <c r="G39" s="63">
        <v>1500</v>
      </c>
      <c r="H39" s="63">
        <v>1500</v>
      </c>
      <c r="I39" s="66">
        <f t="shared" si="17"/>
        <v>4000</v>
      </c>
      <c r="J39" s="67"/>
      <c r="K39" s="67"/>
      <c r="L39" s="67"/>
      <c r="M39" s="67"/>
      <c r="N39" s="67"/>
      <c r="O39" s="67"/>
      <c r="P39" s="67"/>
      <c r="Q39" s="67"/>
      <c r="R39" s="66"/>
      <c r="S39" s="67"/>
      <c r="T39" s="67"/>
      <c r="U39" s="66">
        <f t="shared" si="13"/>
        <v>0</v>
      </c>
      <c r="V39" s="68" t="s">
        <v>80</v>
      </c>
      <c r="W39" s="100" t="s">
        <v>200</v>
      </c>
      <c r="X39" s="68" t="s">
        <v>210</v>
      </c>
      <c r="Y39" s="70">
        <v>2025</v>
      </c>
      <c r="Z39" s="64" t="s">
        <v>211</v>
      </c>
    </row>
    <row r="40" spans="1:26" ht="46.5" customHeight="1">
      <c r="A40" s="87"/>
      <c r="B40" s="81" t="s">
        <v>102</v>
      </c>
      <c r="C40" s="61"/>
      <c r="D40" s="62"/>
      <c r="E40" s="65">
        <f t="shared" ref="E40:U40" si="33">SUM(E41,E45)</f>
        <v>795000</v>
      </c>
      <c r="F40" s="65">
        <f t="shared" si="33"/>
        <v>102500</v>
      </c>
      <c r="G40" s="65">
        <f t="shared" si="33"/>
        <v>58500</v>
      </c>
      <c r="H40" s="65">
        <f t="shared" si="33"/>
        <v>35500</v>
      </c>
      <c r="I40" s="65">
        <f t="shared" si="33"/>
        <v>196500</v>
      </c>
      <c r="J40" s="65">
        <f t="shared" si="33"/>
        <v>0</v>
      </c>
      <c r="K40" s="65">
        <f t="shared" si="33"/>
        <v>360000</v>
      </c>
      <c r="L40" s="65">
        <f t="shared" si="33"/>
        <v>0</v>
      </c>
      <c r="M40" s="65">
        <f t="shared" si="33"/>
        <v>0</v>
      </c>
      <c r="N40" s="65">
        <f t="shared" si="33"/>
        <v>0</v>
      </c>
      <c r="O40" s="65">
        <f t="shared" si="33"/>
        <v>0</v>
      </c>
      <c r="P40" s="65">
        <f t="shared" si="33"/>
        <v>50500</v>
      </c>
      <c r="Q40" s="65">
        <f t="shared" si="33"/>
        <v>0</v>
      </c>
      <c r="R40" s="65">
        <f t="shared" si="33"/>
        <v>410500</v>
      </c>
      <c r="S40" s="65">
        <f t="shared" si="33"/>
        <v>57500</v>
      </c>
      <c r="T40" s="65">
        <f t="shared" si="33"/>
        <v>130500</v>
      </c>
      <c r="U40" s="65">
        <f t="shared" si="33"/>
        <v>598500</v>
      </c>
      <c r="V40" s="68"/>
      <c r="W40" s="69"/>
      <c r="X40" s="68"/>
      <c r="Y40" s="70"/>
      <c r="Z40" s="64"/>
    </row>
    <row r="41" spans="1:26" ht="46.5" customHeight="1">
      <c r="A41" s="60"/>
      <c r="B41" s="80" t="s">
        <v>103</v>
      </c>
      <c r="C41" s="61"/>
      <c r="D41" s="62"/>
      <c r="E41" s="65">
        <f t="shared" ref="E41:U41" si="34">SUM(E42:E44)</f>
        <v>462000</v>
      </c>
      <c r="F41" s="65">
        <f t="shared" si="34"/>
        <v>102000</v>
      </c>
      <c r="G41" s="65">
        <f t="shared" si="34"/>
        <v>50000</v>
      </c>
      <c r="H41" s="65">
        <f t="shared" si="34"/>
        <v>10000</v>
      </c>
      <c r="I41" s="65">
        <f t="shared" si="34"/>
        <v>162000</v>
      </c>
      <c r="J41" s="65">
        <f t="shared" si="34"/>
        <v>0</v>
      </c>
      <c r="K41" s="65">
        <f t="shared" si="34"/>
        <v>200000</v>
      </c>
      <c r="L41" s="65">
        <f t="shared" si="34"/>
        <v>0</v>
      </c>
      <c r="M41" s="65">
        <f t="shared" si="34"/>
        <v>0</v>
      </c>
      <c r="N41" s="65">
        <f t="shared" si="34"/>
        <v>0</v>
      </c>
      <c r="O41" s="65">
        <f t="shared" si="34"/>
        <v>0</v>
      </c>
      <c r="P41" s="65">
        <f t="shared" si="34"/>
        <v>50000</v>
      </c>
      <c r="Q41" s="65">
        <f t="shared" si="34"/>
        <v>0</v>
      </c>
      <c r="R41" s="65">
        <f t="shared" si="34"/>
        <v>250000</v>
      </c>
      <c r="S41" s="65">
        <f t="shared" si="34"/>
        <v>0</v>
      </c>
      <c r="T41" s="65">
        <f t="shared" si="34"/>
        <v>50000</v>
      </c>
      <c r="U41" s="65">
        <f t="shared" si="34"/>
        <v>300000</v>
      </c>
      <c r="V41" s="68"/>
      <c r="W41" s="69"/>
      <c r="X41" s="68"/>
      <c r="Y41" s="70"/>
      <c r="Z41" s="64"/>
    </row>
    <row r="42" spans="1:26" ht="46.5" customHeight="1">
      <c r="A42" s="87" t="s">
        <v>244</v>
      </c>
      <c r="B42" s="79" t="s">
        <v>147</v>
      </c>
      <c r="C42" s="61" t="s">
        <v>173</v>
      </c>
      <c r="D42" s="62"/>
      <c r="E42" s="65">
        <v>62000</v>
      </c>
      <c r="F42" s="63">
        <v>2000</v>
      </c>
      <c r="G42" s="63"/>
      <c r="H42" s="63">
        <v>10000</v>
      </c>
      <c r="I42" s="66">
        <f t="shared" si="17"/>
        <v>12000</v>
      </c>
      <c r="J42" s="67"/>
      <c r="K42" s="67"/>
      <c r="L42" s="67"/>
      <c r="M42" s="67"/>
      <c r="N42" s="67"/>
      <c r="O42" s="67"/>
      <c r="P42" s="67"/>
      <c r="Q42" s="67"/>
      <c r="R42" s="66">
        <v>0</v>
      </c>
      <c r="S42" s="67"/>
      <c r="T42" s="67">
        <v>50000</v>
      </c>
      <c r="U42" s="66">
        <f t="shared" si="13"/>
        <v>50000</v>
      </c>
      <c r="V42" s="68" t="s">
        <v>216</v>
      </c>
      <c r="W42" s="69" t="s">
        <v>217</v>
      </c>
      <c r="X42" s="68" t="s">
        <v>210</v>
      </c>
      <c r="Y42" s="70">
        <v>2025</v>
      </c>
      <c r="Z42" s="64" t="s">
        <v>211</v>
      </c>
    </row>
    <row r="43" spans="1:26" ht="66.75" customHeight="1">
      <c r="A43" s="87" t="s">
        <v>244</v>
      </c>
      <c r="B43" s="79" t="s">
        <v>275</v>
      </c>
      <c r="C43" s="61" t="s">
        <v>278</v>
      </c>
      <c r="D43" s="62"/>
      <c r="E43" s="65">
        <v>150000</v>
      </c>
      <c r="F43" s="63">
        <v>50000</v>
      </c>
      <c r="G43" s="63"/>
      <c r="H43" s="63"/>
      <c r="I43" s="66">
        <f t="shared" si="17"/>
        <v>50000</v>
      </c>
      <c r="J43" s="67"/>
      <c r="K43" s="67">
        <v>50000</v>
      </c>
      <c r="L43" s="67"/>
      <c r="M43" s="67"/>
      <c r="N43" s="67"/>
      <c r="O43" s="67"/>
      <c r="P43" s="67">
        <v>50000</v>
      </c>
      <c r="Q43" s="67"/>
      <c r="R43" s="66">
        <v>100000</v>
      </c>
      <c r="S43" s="67"/>
      <c r="T43" s="67"/>
      <c r="U43" s="66">
        <f t="shared" si="13"/>
        <v>100000</v>
      </c>
      <c r="V43" s="68" t="s">
        <v>276</v>
      </c>
      <c r="W43" s="69" t="s">
        <v>218</v>
      </c>
      <c r="X43" s="68" t="s">
        <v>210</v>
      </c>
      <c r="Y43" s="70">
        <v>2025</v>
      </c>
      <c r="Z43" s="64" t="s">
        <v>211</v>
      </c>
    </row>
    <row r="44" spans="1:26" ht="74.25" customHeight="1">
      <c r="A44" s="87" t="s">
        <v>244</v>
      </c>
      <c r="B44" s="79" t="s">
        <v>277</v>
      </c>
      <c r="C44" s="61" t="s">
        <v>174</v>
      </c>
      <c r="D44" s="62"/>
      <c r="E44" s="65">
        <v>250000</v>
      </c>
      <c r="F44" s="63">
        <v>50000</v>
      </c>
      <c r="G44" s="63">
        <v>50000</v>
      </c>
      <c r="H44" s="63"/>
      <c r="I44" s="66">
        <f t="shared" si="17"/>
        <v>100000</v>
      </c>
      <c r="J44" s="67"/>
      <c r="K44" s="67">
        <v>150000</v>
      </c>
      <c r="L44" s="67"/>
      <c r="M44" s="67"/>
      <c r="N44" s="67"/>
      <c r="O44" s="67"/>
      <c r="P44" s="67"/>
      <c r="Q44" s="67"/>
      <c r="R44" s="66">
        <v>150000</v>
      </c>
      <c r="S44" s="67"/>
      <c r="T44" s="67"/>
      <c r="U44" s="66">
        <f t="shared" si="13"/>
        <v>150000</v>
      </c>
      <c r="V44" s="68" t="s">
        <v>80</v>
      </c>
      <c r="W44" s="69" t="s">
        <v>219</v>
      </c>
      <c r="X44" s="68" t="s">
        <v>210</v>
      </c>
      <c r="Y44" s="70">
        <v>2025</v>
      </c>
      <c r="Z44" s="64" t="s">
        <v>211</v>
      </c>
    </row>
    <row r="45" spans="1:26" ht="46.5" customHeight="1">
      <c r="A45" s="87"/>
      <c r="B45" s="80" t="s">
        <v>148</v>
      </c>
      <c r="C45" s="61"/>
      <c r="D45" s="62"/>
      <c r="E45" s="65">
        <f>SUM(E46:E49)</f>
        <v>333000</v>
      </c>
      <c r="F45" s="65">
        <f t="shared" ref="F45:U45" si="35">SUM(F46:F49)</f>
        <v>500</v>
      </c>
      <c r="G45" s="65">
        <f t="shared" si="35"/>
        <v>8500</v>
      </c>
      <c r="H45" s="65">
        <f t="shared" si="35"/>
        <v>25500</v>
      </c>
      <c r="I45" s="65">
        <f t="shared" si="35"/>
        <v>34500</v>
      </c>
      <c r="J45" s="65">
        <f t="shared" si="35"/>
        <v>0</v>
      </c>
      <c r="K45" s="65">
        <f t="shared" si="35"/>
        <v>160000</v>
      </c>
      <c r="L45" s="65">
        <f t="shared" si="35"/>
        <v>0</v>
      </c>
      <c r="M45" s="65">
        <f t="shared" si="35"/>
        <v>0</v>
      </c>
      <c r="N45" s="65">
        <f t="shared" si="35"/>
        <v>0</v>
      </c>
      <c r="O45" s="65">
        <f t="shared" si="35"/>
        <v>0</v>
      </c>
      <c r="P45" s="65">
        <f t="shared" si="35"/>
        <v>500</v>
      </c>
      <c r="Q45" s="65">
        <f t="shared" si="35"/>
        <v>0</v>
      </c>
      <c r="R45" s="65">
        <f t="shared" si="35"/>
        <v>160500</v>
      </c>
      <c r="S45" s="65">
        <f t="shared" si="35"/>
        <v>57500</v>
      </c>
      <c r="T45" s="65">
        <f t="shared" si="35"/>
        <v>80500</v>
      </c>
      <c r="U45" s="65">
        <f t="shared" si="35"/>
        <v>298500</v>
      </c>
      <c r="V45" s="68"/>
      <c r="W45" s="69"/>
      <c r="X45" s="68"/>
      <c r="Y45" s="70"/>
      <c r="Z45" s="64"/>
    </row>
    <row r="46" spans="1:26" ht="46.5" customHeight="1">
      <c r="A46" s="87" t="s">
        <v>244</v>
      </c>
      <c r="B46" s="79" t="s">
        <v>104</v>
      </c>
      <c r="C46" s="61" t="s">
        <v>175</v>
      </c>
      <c r="D46" s="62"/>
      <c r="E46" s="65">
        <v>3000</v>
      </c>
      <c r="F46" s="63">
        <v>500</v>
      </c>
      <c r="G46" s="63">
        <v>500</v>
      </c>
      <c r="H46" s="63">
        <v>500</v>
      </c>
      <c r="I46" s="66">
        <f t="shared" si="17"/>
        <v>1500</v>
      </c>
      <c r="J46" s="67"/>
      <c r="K46" s="67"/>
      <c r="L46" s="67"/>
      <c r="M46" s="67"/>
      <c r="N46" s="67"/>
      <c r="O46" s="67"/>
      <c r="P46" s="67">
        <v>500</v>
      </c>
      <c r="Q46" s="67"/>
      <c r="R46" s="66">
        <v>500</v>
      </c>
      <c r="S46" s="67">
        <v>500</v>
      </c>
      <c r="T46" s="67">
        <v>500</v>
      </c>
      <c r="U46" s="66">
        <f t="shared" si="13"/>
        <v>1500</v>
      </c>
      <c r="V46" s="68" t="s">
        <v>220</v>
      </c>
      <c r="W46" s="69" t="s">
        <v>207</v>
      </c>
      <c r="X46" s="68" t="s">
        <v>210</v>
      </c>
      <c r="Y46" s="70">
        <v>2025</v>
      </c>
      <c r="Z46" s="64" t="s">
        <v>211</v>
      </c>
    </row>
    <row r="47" spans="1:26" ht="46.5" customHeight="1">
      <c r="A47" s="87" t="s">
        <v>244</v>
      </c>
      <c r="B47" s="79" t="s">
        <v>259</v>
      </c>
      <c r="C47" s="61" t="s">
        <v>262</v>
      </c>
      <c r="D47" s="62"/>
      <c r="E47" s="65">
        <v>50000</v>
      </c>
      <c r="F47" s="63"/>
      <c r="G47" s="63"/>
      <c r="H47" s="63">
        <v>20000</v>
      </c>
      <c r="I47" s="66">
        <f t="shared" si="17"/>
        <v>20000</v>
      </c>
      <c r="J47" s="67"/>
      <c r="K47" s="67"/>
      <c r="L47" s="67"/>
      <c r="M47" s="67"/>
      <c r="N47" s="67"/>
      <c r="O47" s="67"/>
      <c r="P47" s="67"/>
      <c r="Q47" s="67"/>
      <c r="R47" s="66"/>
      <c r="S47" s="67"/>
      <c r="T47" s="67">
        <v>30000</v>
      </c>
      <c r="U47" s="66">
        <f t="shared" si="13"/>
        <v>30000</v>
      </c>
      <c r="V47" s="68" t="s">
        <v>80</v>
      </c>
      <c r="W47" s="69" t="s">
        <v>222</v>
      </c>
      <c r="X47" s="68" t="s">
        <v>221</v>
      </c>
      <c r="Y47" s="70">
        <v>2027</v>
      </c>
      <c r="Z47" s="64" t="s">
        <v>225</v>
      </c>
    </row>
    <row r="48" spans="1:26" ht="64.5" customHeight="1">
      <c r="A48" s="87" t="s">
        <v>244</v>
      </c>
      <c r="B48" s="79" t="s">
        <v>279</v>
      </c>
      <c r="C48" s="61" t="s">
        <v>176</v>
      </c>
      <c r="D48" s="62"/>
      <c r="E48" s="65">
        <v>170000</v>
      </c>
      <c r="F48" s="63"/>
      <c r="G48" s="63">
        <v>3000</v>
      </c>
      <c r="H48" s="63"/>
      <c r="I48" s="66">
        <f t="shared" si="17"/>
        <v>3000</v>
      </c>
      <c r="J48" s="67"/>
      <c r="K48" s="67">
        <v>160000</v>
      </c>
      <c r="L48" s="67"/>
      <c r="M48" s="67"/>
      <c r="N48" s="67"/>
      <c r="O48" s="67"/>
      <c r="P48" s="67"/>
      <c r="Q48" s="67"/>
      <c r="R48" s="66">
        <v>160000</v>
      </c>
      <c r="S48" s="67">
        <v>7000</v>
      </c>
      <c r="T48" s="67"/>
      <c r="U48" s="66">
        <f t="shared" si="13"/>
        <v>167000</v>
      </c>
      <c r="V48" s="68" t="s">
        <v>80</v>
      </c>
      <c r="W48" s="69" t="s">
        <v>222</v>
      </c>
      <c r="X48" s="68" t="s">
        <v>221</v>
      </c>
      <c r="Y48" s="70">
        <v>2026</v>
      </c>
      <c r="Z48" s="64" t="s">
        <v>225</v>
      </c>
    </row>
    <row r="49" spans="1:27" ht="46.5" customHeight="1">
      <c r="A49" s="87" t="s">
        <v>244</v>
      </c>
      <c r="B49" s="79" t="s">
        <v>105</v>
      </c>
      <c r="C49" s="61" t="s">
        <v>177</v>
      </c>
      <c r="D49" s="62"/>
      <c r="E49" s="65">
        <v>110000</v>
      </c>
      <c r="F49" s="63"/>
      <c r="G49" s="63">
        <v>5000</v>
      </c>
      <c r="H49" s="63">
        <v>5000</v>
      </c>
      <c r="I49" s="66">
        <f t="shared" si="17"/>
        <v>10000</v>
      </c>
      <c r="J49" s="67"/>
      <c r="K49" s="67"/>
      <c r="L49" s="67"/>
      <c r="M49" s="67"/>
      <c r="N49" s="67"/>
      <c r="O49" s="67"/>
      <c r="P49" s="67"/>
      <c r="Q49" s="67"/>
      <c r="R49" s="66"/>
      <c r="S49" s="67">
        <v>50000</v>
      </c>
      <c r="T49" s="67">
        <v>50000</v>
      </c>
      <c r="U49" s="66">
        <f t="shared" si="13"/>
        <v>100000</v>
      </c>
      <c r="V49" s="68" t="s">
        <v>80</v>
      </c>
      <c r="W49" s="69" t="s">
        <v>222</v>
      </c>
      <c r="X49" s="68" t="s">
        <v>221</v>
      </c>
      <c r="Y49" s="70">
        <v>2026</v>
      </c>
      <c r="Z49" s="64" t="s">
        <v>225</v>
      </c>
    </row>
    <row r="50" spans="1:27" ht="46.5" customHeight="1">
      <c r="A50" s="87"/>
      <c r="B50" s="81" t="s">
        <v>106</v>
      </c>
      <c r="C50" s="61"/>
      <c r="D50" s="62"/>
      <c r="E50" s="65">
        <f>SUM(E51,E54)</f>
        <v>45000</v>
      </c>
      <c r="F50" s="65">
        <f t="shared" ref="F50:U50" si="36">SUM(F51,F54)</f>
        <v>18000</v>
      </c>
      <c r="G50" s="65">
        <f t="shared" si="36"/>
        <v>3000</v>
      </c>
      <c r="H50" s="65">
        <f t="shared" si="36"/>
        <v>3000</v>
      </c>
      <c r="I50" s="65">
        <f t="shared" si="36"/>
        <v>24000</v>
      </c>
      <c r="J50" s="65">
        <f t="shared" si="36"/>
        <v>0</v>
      </c>
      <c r="K50" s="65">
        <f t="shared" si="36"/>
        <v>15000</v>
      </c>
      <c r="L50" s="65">
        <f t="shared" si="36"/>
        <v>1000</v>
      </c>
      <c r="M50" s="65">
        <f t="shared" si="36"/>
        <v>0</v>
      </c>
      <c r="N50" s="65">
        <f t="shared" si="36"/>
        <v>0</v>
      </c>
      <c r="O50" s="65">
        <f t="shared" si="36"/>
        <v>0</v>
      </c>
      <c r="P50" s="65">
        <f t="shared" si="36"/>
        <v>0</v>
      </c>
      <c r="Q50" s="65">
        <f t="shared" si="36"/>
        <v>1000</v>
      </c>
      <c r="R50" s="65">
        <f t="shared" si="36"/>
        <v>17000</v>
      </c>
      <c r="S50" s="65">
        <f t="shared" si="36"/>
        <v>2000</v>
      </c>
      <c r="T50" s="65">
        <f t="shared" si="36"/>
        <v>2000</v>
      </c>
      <c r="U50" s="65">
        <f t="shared" si="36"/>
        <v>21000</v>
      </c>
      <c r="V50" s="68"/>
      <c r="W50" s="69"/>
      <c r="X50" s="68"/>
      <c r="Y50" s="70"/>
      <c r="Z50" s="64"/>
    </row>
    <row r="51" spans="1:27" ht="46.5" customHeight="1">
      <c r="A51" s="87"/>
      <c r="B51" s="80" t="s">
        <v>107</v>
      </c>
      <c r="C51" s="61"/>
      <c r="D51" s="62"/>
      <c r="E51" s="65">
        <f>SUM(E52:E53)</f>
        <v>34500</v>
      </c>
      <c r="F51" s="65">
        <f t="shared" ref="F51:U51" si="37">SUM(F52:F53)</f>
        <v>15500</v>
      </c>
      <c r="G51" s="65">
        <f t="shared" si="37"/>
        <v>500</v>
      </c>
      <c r="H51" s="65">
        <f t="shared" si="37"/>
        <v>500</v>
      </c>
      <c r="I51" s="65">
        <f t="shared" si="37"/>
        <v>16500</v>
      </c>
      <c r="J51" s="65">
        <f t="shared" si="37"/>
        <v>0</v>
      </c>
      <c r="K51" s="65">
        <f t="shared" si="37"/>
        <v>15000</v>
      </c>
      <c r="L51" s="65">
        <f t="shared" si="37"/>
        <v>1000</v>
      </c>
      <c r="M51" s="65">
        <f t="shared" si="37"/>
        <v>0</v>
      </c>
      <c r="N51" s="65">
        <f t="shared" si="37"/>
        <v>0</v>
      </c>
      <c r="O51" s="65">
        <f t="shared" si="37"/>
        <v>0</v>
      </c>
      <c r="P51" s="65">
        <f t="shared" si="37"/>
        <v>0</v>
      </c>
      <c r="Q51" s="65">
        <f t="shared" si="37"/>
        <v>0</v>
      </c>
      <c r="R51" s="65">
        <f t="shared" si="37"/>
        <v>16000</v>
      </c>
      <c r="S51" s="65">
        <f t="shared" si="37"/>
        <v>1000</v>
      </c>
      <c r="T51" s="65">
        <f t="shared" si="37"/>
        <v>1000</v>
      </c>
      <c r="U51" s="65">
        <f t="shared" si="37"/>
        <v>18000</v>
      </c>
      <c r="V51" s="68"/>
      <c r="W51" s="69"/>
      <c r="X51" s="68"/>
      <c r="Y51" s="70"/>
      <c r="Z51" s="64"/>
    </row>
    <row r="52" spans="1:27" ht="124.5" customHeight="1">
      <c r="A52" s="87" t="s">
        <v>244</v>
      </c>
      <c r="B52" s="79" t="s">
        <v>108</v>
      </c>
      <c r="C52" s="61" t="s">
        <v>178</v>
      </c>
      <c r="D52" s="62"/>
      <c r="E52" s="65">
        <v>4500</v>
      </c>
      <c r="F52" s="63">
        <v>500</v>
      </c>
      <c r="G52" s="63">
        <v>500</v>
      </c>
      <c r="H52" s="63">
        <v>500</v>
      </c>
      <c r="I52" s="66">
        <f t="shared" si="17"/>
        <v>1500</v>
      </c>
      <c r="J52" s="67"/>
      <c r="K52" s="67"/>
      <c r="L52" s="67">
        <v>1000</v>
      </c>
      <c r="M52" s="67"/>
      <c r="N52" s="67"/>
      <c r="O52" s="67"/>
      <c r="P52" s="67"/>
      <c r="Q52" s="67"/>
      <c r="R52" s="66">
        <v>1000</v>
      </c>
      <c r="S52" s="67">
        <v>1000</v>
      </c>
      <c r="T52" s="67">
        <v>1000</v>
      </c>
      <c r="U52" s="66">
        <f t="shared" si="13"/>
        <v>3000</v>
      </c>
      <c r="V52" s="68" t="s">
        <v>80</v>
      </c>
      <c r="W52" s="100" t="s">
        <v>223</v>
      </c>
      <c r="X52" s="68" t="s">
        <v>224</v>
      </c>
      <c r="Y52" s="70">
        <v>2025</v>
      </c>
      <c r="Z52" s="64" t="s">
        <v>211</v>
      </c>
    </row>
    <row r="53" spans="1:27" ht="95.25" customHeight="1">
      <c r="A53" s="87" t="s">
        <v>247</v>
      </c>
      <c r="B53" s="79" t="s">
        <v>249</v>
      </c>
      <c r="C53" s="61" t="s">
        <v>248</v>
      </c>
      <c r="D53" s="62" t="s">
        <v>256</v>
      </c>
      <c r="E53" s="65">
        <v>30000</v>
      </c>
      <c r="F53" s="63">
        <v>15000</v>
      </c>
      <c r="G53" s="63"/>
      <c r="H53" s="63"/>
      <c r="I53" s="66">
        <v>15000</v>
      </c>
      <c r="J53" s="67"/>
      <c r="K53" s="67">
        <v>15000</v>
      </c>
      <c r="L53" s="67"/>
      <c r="M53" s="67"/>
      <c r="N53" s="67"/>
      <c r="O53" s="67"/>
      <c r="P53" s="67"/>
      <c r="Q53" s="67"/>
      <c r="R53" s="66">
        <v>15000</v>
      </c>
      <c r="S53" s="67"/>
      <c r="T53" s="67"/>
      <c r="U53" s="66">
        <v>15000</v>
      </c>
      <c r="V53" s="68" t="s">
        <v>80</v>
      </c>
      <c r="W53" s="69" t="s">
        <v>250</v>
      </c>
      <c r="X53" s="68" t="s">
        <v>251</v>
      </c>
      <c r="Y53" s="70">
        <v>2025</v>
      </c>
      <c r="Z53" s="64" t="s">
        <v>252</v>
      </c>
      <c r="AA53" s="101" t="s">
        <v>253</v>
      </c>
    </row>
    <row r="54" spans="1:27" ht="46.5" customHeight="1">
      <c r="A54" s="87"/>
      <c r="B54" s="80" t="s">
        <v>109</v>
      </c>
      <c r="C54" s="61"/>
      <c r="D54" s="62"/>
      <c r="E54" s="65">
        <f t="shared" ref="E54:U54" si="38">SUM(E55:E56)</f>
        <v>10500</v>
      </c>
      <c r="F54" s="65">
        <f t="shared" si="38"/>
        <v>2500</v>
      </c>
      <c r="G54" s="65">
        <f t="shared" si="38"/>
        <v>2500</v>
      </c>
      <c r="H54" s="65">
        <f t="shared" si="38"/>
        <v>2500</v>
      </c>
      <c r="I54" s="65">
        <f t="shared" si="38"/>
        <v>7500</v>
      </c>
      <c r="J54" s="65">
        <f t="shared" si="38"/>
        <v>0</v>
      </c>
      <c r="K54" s="65">
        <f t="shared" si="38"/>
        <v>0</v>
      </c>
      <c r="L54" s="65">
        <f t="shared" si="38"/>
        <v>0</v>
      </c>
      <c r="M54" s="65">
        <f t="shared" si="38"/>
        <v>0</v>
      </c>
      <c r="N54" s="65">
        <f t="shared" si="38"/>
        <v>0</v>
      </c>
      <c r="O54" s="65">
        <f t="shared" si="38"/>
        <v>0</v>
      </c>
      <c r="P54" s="65">
        <f t="shared" si="38"/>
        <v>0</v>
      </c>
      <c r="Q54" s="65">
        <f t="shared" si="38"/>
        <v>1000</v>
      </c>
      <c r="R54" s="65">
        <f t="shared" si="38"/>
        <v>1000</v>
      </c>
      <c r="S54" s="65">
        <f t="shared" si="38"/>
        <v>1000</v>
      </c>
      <c r="T54" s="65">
        <f t="shared" si="38"/>
        <v>1000</v>
      </c>
      <c r="U54" s="65">
        <f t="shared" si="38"/>
        <v>3000</v>
      </c>
      <c r="V54" s="68"/>
      <c r="W54" s="69"/>
      <c r="X54" s="68"/>
      <c r="Y54" s="70"/>
      <c r="Z54" s="64"/>
    </row>
    <row r="55" spans="1:27" ht="46.5" customHeight="1">
      <c r="A55" s="87" t="s">
        <v>244</v>
      </c>
      <c r="B55" s="79" t="s">
        <v>110</v>
      </c>
      <c r="C55" s="61" t="s">
        <v>241</v>
      </c>
      <c r="D55" s="62" t="s">
        <v>257</v>
      </c>
      <c r="E55" s="65">
        <v>1500</v>
      </c>
      <c r="F55" s="63">
        <v>500</v>
      </c>
      <c r="G55" s="63">
        <v>500</v>
      </c>
      <c r="H55" s="63">
        <v>500</v>
      </c>
      <c r="I55" s="66">
        <f t="shared" si="17"/>
        <v>1500</v>
      </c>
      <c r="J55" s="67"/>
      <c r="K55" s="67"/>
      <c r="L55" s="67"/>
      <c r="M55" s="67"/>
      <c r="N55" s="67"/>
      <c r="O55" s="67"/>
      <c r="P55" s="67"/>
      <c r="Q55" s="67"/>
      <c r="R55" s="66"/>
      <c r="S55" s="67"/>
      <c r="T55" s="67"/>
      <c r="U55" s="66">
        <f t="shared" si="13"/>
        <v>0</v>
      </c>
      <c r="V55" s="68" t="s">
        <v>80</v>
      </c>
      <c r="W55" s="69" t="s">
        <v>200</v>
      </c>
      <c r="X55" s="68" t="s">
        <v>210</v>
      </c>
      <c r="Y55" s="70">
        <v>2025</v>
      </c>
      <c r="Z55" s="64" t="s">
        <v>211</v>
      </c>
    </row>
    <row r="56" spans="1:27" ht="46.5" customHeight="1">
      <c r="A56" s="87" t="s">
        <v>244</v>
      </c>
      <c r="B56" s="79" t="s">
        <v>111</v>
      </c>
      <c r="C56" s="61" t="s">
        <v>242</v>
      </c>
      <c r="D56" s="62"/>
      <c r="E56" s="65">
        <v>9000</v>
      </c>
      <c r="F56" s="63">
        <v>2000</v>
      </c>
      <c r="G56" s="63">
        <v>2000</v>
      </c>
      <c r="H56" s="63">
        <v>2000</v>
      </c>
      <c r="I56" s="66">
        <f t="shared" si="17"/>
        <v>6000</v>
      </c>
      <c r="J56" s="67"/>
      <c r="K56" s="67"/>
      <c r="L56" s="67"/>
      <c r="M56" s="67"/>
      <c r="N56" s="67"/>
      <c r="O56" s="67"/>
      <c r="P56" s="67"/>
      <c r="Q56" s="67">
        <v>1000</v>
      </c>
      <c r="R56" s="66">
        <v>1000</v>
      </c>
      <c r="S56" s="67">
        <v>1000</v>
      </c>
      <c r="T56" s="67">
        <v>1000</v>
      </c>
      <c r="U56" s="66">
        <f t="shared" si="13"/>
        <v>3000</v>
      </c>
      <c r="V56" s="68" t="s">
        <v>80</v>
      </c>
      <c r="W56" s="69" t="s">
        <v>207</v>
      </c>
      <c r="X56" s="68" t="s">
        <v>210</v>
      </c>
      <c r="Y56" s="70">
        <v>2025</v>
      </c>
      <c r="Z56" s="64" t="s">
        <v>211</v>
      </c>
    </row>
    <row r="57" spans="1:27" ht="46.5" customHeight="1">
      <c r="A57" s="87"/>
      <c r="B57" s="86" t="s">
        <v>112</v>
      </c>
      <c r="C57" s="61"/>
      <c r="D57" s="62"/>
      <c r="E57" s="65">
        <f t="shared" ref="E57:U57" si="39">SUM(E58,E77,E84)</f>
        <v>5562000</v>
      </c>
      <c r="F57" s="65">
        <f t="shared" si="39"/>
        <v>807000</v>
      </c>
      <c r="G57" s="65">
        <f t="shared" si="39"/>
        <v>403000</v>
      </c>
      <c r="H57" s="65">
        <f t="shared" si="39"/>
        <v>172000</v>
      </c>
      <c r="I57" s="65">
        <f t="shared" si="39"/>
        <v>1382000</v>
      </c>
      <c r="J57" s="65">
        <f t="shared" si="39"/>
        <v>0</v>
      </c>
      <c r="K57" s="65">
        <f t="shared" si="39"/>
        <v>1032000</v>
      </c>
      <c r="L57" s="65">
        <f t="shared" si="39"/>
        <v>0</v>
      </c>
      <c r="M57" s="65">
        <f t="shared" si="39"/>
        <v>200000</v>
      </c>
      <c r="N57" s="65">
        <f t="shared" si="39"/>
        <v>0</v>
      </c>
      <c r="O57" s="65">
        <f t="shared" si="39"/>
        <v>0</v>
      </c>
      <c r="P57" s="65">
        <f t="shared" si="39"/>
        <v>0</v>
      </c>
      <c r="Q57" s="65">
        <f t="shared" si="39"/>
        <v>1000</v>
      </c>
      <c r="R57" s="65">
        <f t="shared" si="39"/>
        <v>1233000</v>
      </c>
      <c r="S57" s="65">
        <f t="shared" si="39"/>
        <v>2476000</v>
      </c>
      <c r="T57" s="65">
        <f t="shared" si="39"/>
        <v>471000</v>
      </c>
      <c r="U57" s="65">
        <f t="shared" si="39"/>
        <v>4180000</v>
      </c>
      <c r="V57" s="68"/>
      <c r="W57" s="69"/>
      <c r="X57" s="68"/>
      <c r="Y57" s="70"/>
      <c r="Z57" s="64"/>
    </row>
    <row r="58" spans="1:27" ht="46.5" customHeight="1">
      <c r="A58" s="87"/>
      <c r="B58" s="81" t="s">
        <v>113</v>
      </c>
      <c r="C58" s="61"/>
      <c r="D58" s="62"/>
      <c r="E58" s="65">
        <f t="shared" ref="E58:U58" si="40">SUM(E59,E66,E70,E73)</f>
        <v>3881000</v>
      </c>
      <c r="F58" s="65">
        <f t="shared" si="40"/>
        <v>632000</v>
      </c>
      <c r="G58" s="65">
        <f t="shared" si="40"/>
        <v>279000</v>
      </c>
      <c r="H58" s="65">
        <f t="shared" si="40"/>
        <v>134000</v>
      </c>
      <c r="I58" s="65">
        <f t="shared" si="40"/>
        <v>1045000</v>
      </c>
      <c r="J58" s="65">
        <f t="shared" si="40"/>
        <v>0</v>
      </c>
      <c r="K58" s="65">
        <f t="shared" si="40"/>
        <v>598000</v>
      </c>
      <c r="L58" s="65">
        <f t="shared" si="40"/>
        <v>0</v>
      </c>
      <c r="M58" s="65">
        <f t="shared" si="40"/>
        <v>0</v>
      </c>
      <c r="N58" s="65">
        <f t="shared" si="40"/>
        <v>0</v>
      </c>
      <c r="O58" s="65">
        <f t="shared" si="40"/>
        <v>0</v>
      </c>
      <c r="P58" s="65">
        <f t="shared" si="40"/>
        <v>0</v>
      </c>
      <c r="Q58" s="65">
        <f t="shared" si="40"/>
        <v>1000</v>
      </c>
      <c r="R58" s="65">
        <f t="shared" si="40"/>
        <v>599000</v>
      </c>
      <c r="S58" s="65">
        <f t="shared" si="40"/>
        <v>1931000</v>
      </c>
      <c r="T58" s="65">
        <f t="shared" si="40"/>
        <v>306000</v>
      </c>
      <c r="U58" s="65">
        <f t="shared" si="40"/>
        <v>2836000</v>
      </c>
      <c r="V58" s="68"/>
      <c r="W58" s="69"/>
      <c r="X58" s="68"/>
      <c r="Y58" s="70"/>
      <c r="Z58" s="64"/>
    </row>
    <row r="59" spans="1:27" ht="46.5" customHeight="1">
      <c r="A59" s="87"/>
      <c r="B59" s="80" t="s">
        <v>114</v>
      </c>
      <c r="C59" s="61"/>
      <c r="D59" s="62"/>
      <c r="E59" s="65">
        <f>SUM(E60,E61,E62,E63,E64,E65)</f>
        <v>878000</v>
      </c>
      <c r="F59" s="65">
        <f t="shared" ref="F59:U59" si="41">SUM(F60,F61,F62,F63,F64,F65)</f>
        <v>420000</v>
      </c>
      <c r="G59" s="65">
        <f t="shared" si="41"/>
        <v>67000</v>
      </c>
      <c r="H59" s="65">
        <f t="shared" si="41"/>
        <v>22000</v>
      </c>
      <c r="I59" s="65">
        <f t="shared" si="41"/>
        <v>509000</v>
      </c>
      <c r="J59" s="65">
        <f t="shared" si="41"/>
        <v>0</v>
      </c>
      <c r="K59" s="65">
        <f t="shared" si="41"/>
        <v>70000</v>
      </c>
      <c r="L59" s="65">
        <f t="shared" si="41"/>
        <v>0</v>
      </c>
      <c r="M59" s="65">
        <f t="shared" si="41"/>
        <v>0</v>
      </c>
      <c r="N59" s="65">
        <f t="shared" si="41"/>
        <v>0</v>
      </c>
      <c r="O59" s="65">
        <f t="shared" si="41"/>
        <v>0</v>
      </c>
      <c r="P59" s="65">
        <f t="shared" si="41"/>
        <v>0</v>
      </c>
      <c r="Q59" s="65">
        <f t="shared" si="41"/>
        <v>0</v>
      </c>
      <c r="R59" s="65">
        <f t="shared" si="41"/>
        <v>70000</v>
      </c>
      <c r="S59" s="65">
        <f t="shared" si="41"/>
        <v>212000</v>
      </c>
      <c r="T59" s="65">
        <f t="shared" si="41"/>
        <v>87000</v>
      </c>
      <c r="U59" s="65">
        <f t="shared" si="41"/>
        <v>369000</v>
      </c>
      <c r="V59" s="68"/>
      <c r="W59" s="69"/>
      <c r="X59" s="68"/>
      <c r="Y59" s="70"/>
      <c r="Z59" s="64"/>
    </row>
    <row r="60" spans="1:27" ht="71.25" customHeight="1">
      <c r="A60" s="87" t="s">
        <v>245</v>
      </c>
      <c r="B60" s="82" t="s">
        <v>280</v>
      </c>
      <c r="C60" s="61" t="s">
        <v>179</v>
      </c>
      <c r="D60" s="62"/>
      <c r="E60" s="65">
        <v>250000</v>
      </c>
      <c r="F60" s="63">
        <v>20000</v>
      </c>
      <c r="G60" s="63">
        <v>20000</v>
      </c>
      <c r="H60" s="63">
        <v>20000</v>
      </c>
      <c r="I60" s="66">
        <f t="shared" si="17"/>
        <v>60000</v>
      </c>
      <c r="J60" s="67"/>
      <c r="K60" s="67">
        <v>70000</v>
      </c>
      <c r="L60" s="67"/>
      <c r="M60" s="67"/>
      <c r="N60" s="67"/>
      <c r="O60" s="67"/>
      <c r="P60" s="67"/>
      <c r="Q60" s="67"/>
      <c r="R60" s="66">
        <v>70000</v>
      </c>
      <c r="S60" s="67">
        <v>60000</v>
      </c>
      <c r="T60" s="67">
        <v>60000</v>
      </c>
      <c r="U60" s="66">
        <f t="shared" si="13"/>
        <v>190000</v>
      </c>
      <c r="V60" s="68" t="s">
        <v>80</v>
      </c>
      <c r="W60" s="69" t="s">
        <v>227</v>
      </c>
      <c r="X60" s="68" t="s">
        <v>228</v>
      </c>
      <c r="Y60" s="70">
        <v>2025</v>
      </c>
      <c r="Z60" s="64" t="s">
        <v>225</v>
      </c>
    </row>
    <row r="61" spans="1:27" ht="46.5" customHeight="1">
      <c r="A61" s="87" t="s">
        <v>245</v>
      </c>
      <c r="B61" s="82" t="s">
        <v>282</v>
      </c>
      <c r="C61" s="61" t="s">
        <v>180</v>
      </c>
      <c r="D61" s="62"/>
      <c r="E61" s="65">
        <v>8000</v>
      </c>
      <c r="F61" s="63"/>
      <c r="G61" s="63">
        <v>2000</v>
      </c>
      <c r="H61" s="63">
        <v>2000</v>
      </c>
      <c r="I61" s="66">
        <f t="shared" si="17"/>
        <v>4000</v>
      </c>
      <c r="J61" s="67"/>
      <c r="K61" s="67"/>
      <c r="L61" s="67"/>
      <c r="M61" s="67"/>
      <c r="N61" s="67"/>
      <c r="O61" s="67"/>
      <c r="P61" s="67"/>
      <c r="Q61" s="67"/>
      <c r="R61" s="66"/>
      <c r="S61" s="67">
        <v>2000</v>
      </c>
      <c r="T61" s="67">
        <v>2000</v>
      </c>
      <c r="U61" s="66">
        <f t="shared" si="13"/>
        <v>4000</v>
      </c>
      <c r="V61" s="68" t="s">
        <v>80</v>
      </c>
      <c r="W61" s="69" t="s">
        <v>227</v>
      </c>
      <c r="X61" s="68" t="s">
        <v>228</v>
      </c>
      <c r="Y61" s="70">
        <v>2026</v>
      </c>
      <c r="Z61" s="64" t="s">
        <v>225</v>
      </c>
    </row>
    <row r="62" spans="1:27" ht="76.5" customHeight="1">
      <c r="A62" s="87" t="s">
        <v>245</v>
      </c>
      <c r="B62" s="79" t="s">
        <v>281</v>
      </c>
      <c r="C62" s="61" t="s">
        <v>181</v>
      </c>
      <c r="D62" s="62"/>
      <c r="E62" s="65">
        <v>400000</v>
      </c>
      <c r="F62" s="63">
        <v>400000</v>
      </c>
      <c r="G62" s="63"/>
      <c r="H62" s="63"/>
      <c r="I62" s="66">
        <f t="shared" si="17"/>
        <v>400000</v>
      </c>
      <c r="J62" s="67"/>
      <c r="K62" s="67"/>
      <c r="L62" s="67"/>
      <c r="M62" s="67"/>
      <c r="N62" s="67"/>
      <c r="O62" s="67"/>
      <c r="P62" s="67"/>
      <c r="Q62" s="67"/>
      <c r="R62" s="66"/>
      <c r="S62" s="67"/>
      <c r="T62" s="67"/>
      <c r="U62" s="66">
        <f t="shared" si="13"/>
        <v>0</v>
      </c>
      <c r="V62" s="68" t="s">
        <v>226</v>
      </c>
      <c r="W62" s="69" t="s">
        <v>229</v>
      </c>
      <c r="X62" s="68" t="s">
        <v>228</v>
      </c>
      <c r="Y62" s="70">
        <v>2025</v>
      </c>
      <c r="Z62" s="64" t="s">
        <v>225</v>
      </c>
    </row>
    <row r="63" spans="1:27" ht="46.5" customHeight="1">
      <c r="A63" s="87" t="s">
        <v>245</v>
      </c>
      <c r="B63" s="79" t="s">
        <v>118</v>
      </c>
      <c r="C63" s="61" t="s">
        <v>182</v>
      </c>
      <c r="D63" s="62"/>
      <c r="E63" s="65">
        <v>20000</v>
      </c>
      <c r="F63" s="63"/>
      <c r="G63" s="63">
        <v>20000</v>
      </c>
      <c r="H63" s="63"/>
      <c r="I63" s="66">
        <f t="shared" si="17"/>
        <v>20000</v>
      </c>
      <c r="J63" s="67"/>
      <c r="K63" s="67"/>
      <c r="L63" s="67"/>
      <c r="M63" s="67"/>
      <c r="N63" s="67"/>
      <c r="O63" s="67"/>
      <c r="P63" s="67"/>
      <c r="Q63" s="67"/>
      <c r="R63" s="66"/>
      <c r="S63" s="67"/>
      <c r="T63" s="67"/>
      <c r="U63" s="66">
        <f t="shared" si="13"/>
        <v>0</v>
      </c>
      <c r="V63" s="68" t="s">
        <v>80</v>
      </c>
      <c r="W63" s="100" t="s">
        <v>200</v>
      </c>
      <c r="X63" s="68" t="s">
        <v>228</v>
      </c>
      <c r="Y63" s="70">
        <v>2026</v>
      </c>
      <c r="Z63" s="64" t="s">
        <v>225</v>
      </c>
    </row>
    <row r="64" spans="1:27" ht="46.5" customHeight="1">
      <c r="A64" s="87" t="s">
        <v>245</v>
      </c>
      <c r="B64" s="79" t="s">
        <v>119</v>
      </c>
      <c r="C64" s="61" t="s">
        <v>183</v>
      </c>
      <c r="D64" s="62"/>
      <c r="E64" s="65">
        <v>150000</v>
      </c>
      <c r="F64" s="63"/>
      <c r="G64" s="63"/>
      <c r="H64" s="63"/>
      <c r="I64" s="66">
        <f t="shared" si="17"/>
        <v>0</v>
      </c>
      <c r="J64" s="67"/>
      <c r="K64" s="67"/>
      <c r="L64" s="67"/>
      <c r="M64" s="67"/>
      <c r="N64" s="67"/>
      <c r="O64" s="67"/>
      <c r="P64" s="67"/>
      <c r="Q64" s="67"/>
      <c r="R64" s="66"/>
      <c r="S64" s="67">
        <v>150000</v>
      </c>
      <c r="T64" s="67"/>
      <c r="U64" s="66">
        <f t="shared" si="13"/>
        <v>150000</v>
      </c>
      <c r="V64" s="68" t="s">
        <v>80</v>
      </c>
      <c r="W64" s="69" t="s">
        <v>230</v>
      </c>
      <c r="X64" s="68" t="s">
        <v>228</v>
      </c>
      <c r="Y64" s="70">
        <v>2026</v>
      </c>
      <c r="Z64" s="64" t="s">
        <v>225</v>
      </c>
    </row>
    <row r="65" spans="1:26" ht="46.5" customHeight="1">
      <c r="A65" s="87" t="s">
        <v>245</v>
      </c>
      <c r="B65" s="79" t="s">
        <v>283</v>
      </c>
      <c r="C65" s="61" t="s">
        <v>285</v>
      </c>
      <c r="D65" s="62"/>
      <c r="E65" s="65">
        <v>50000</v>
      </c>
      <c r="F65" s="63"/>
      <c r="G65" s="63">
        <v>25000</v>
      </c>
      <c r="H65" s="63"/>
      <c r="I65" s="102">
        <v>25000</v>
      </c>
      <c r="J65" s="67"/>
      <c r="K65" s="67"/>
      <c r="L65" s="67"/>
      <c r="M65" s="67"/>
      <c r="N65" s="67"/>
      <c r="O65" s="67"/>
      <c r="P65" s="67"/>
      <c r="Q65" s="67"/>
      <c r="R65" s="66"/>
      <c r="S65" s="67"/>
      <c r="T65" s="67">
        <v>25000</v>
      </c>
      <c r="U65" s="67">
        <v>25000</v>
      </c>
      <c r="V65" s="68" t="s">
        <v>284</v>
      </c>
      <c r="W65" s="69" t="s">
        <v>229</v>
      </c>
      <c r="X65" s="68" t="s">
        <v>228</v>
      </c>
      <c r="Y65" s="70">
        <v>2026</v>
      </c>
      <c r="Z65" s="64" t="s">
        <v>225</v>
      </c>
    </row>
    <row r="66" spans="1:26" ht="46.5" customHeight="1">
      <c r="A66" s="87"/>
      <c r="B66" s="80" t="s">
        <v>116</v>
      </c>
      <c r="C66" s="61"/>
      <c r="D66" s="62"/>
      <c r="E66" s="65">
        <f t="shared" ref="E66:U66" si="42">SUM(E67,E68,E69)</f>
        <v>2200000</v>
      </c>
      <c r="F66" s="65">
        <f t="shared" si="42"/>
        <v>90000</v>
      </c>
      <c r="G66" s="65">
        <f t="shared" si="42"/>
        <v>150000</v>
      </c>
      <c r="H66" s="65">
        <f t="shared" si="42"/>
        <v>50000</v>
      </c>
      <c r="I66" s="65">
        <f t="shared" si="42"/>
        <v>290000</v>
      </c>
      <c r="J66" s="65">
        <f t="shared" si="42"/>
        <v>0</v>
      </c>
      <c r="K66" s="65">
        <f t="shared" si="42"/>
        <v>210000</v>
      </c>
      <c r="L66" s="65">
        <f t="shared" si="42"/>
        <v>0</v>
      </c>
      <c r="M66" s="65">
        <f t="shared" si="42"/>
        <v>0</v>
      </c>
      <c r="N66" s="65">
        <f t="shared" si="42"/>
        <v>0</v>
      </c>
      <c r="O66" s="65">
        <f t="shared" si="42"/>
        <v>0</v>
      </c>
      <c r="P66" s="65">
        <f t="shared" si="42"/>
        <v>0</v>
      </c>
      <c r="Q66" s="65">
        <f t="shared" si="42"/>
        <v>0</v>
      </c>
      <c r="R66" s="65">
        <f t="shared" si="42"/>
        <v>210000</v>
      </c>
      <c r="S66" s="65">
        <f t="shared" si="42"/>
        <v>1600000</v>
      </c>
      <c r="T66" s="65">
        <f t="shared" si="42"/>
        <v>100000</v>
      </c>
      <c r="U66" s="65">
        <f t="shared" si="42"/>
        <v>1910000</v>
      </c>
      <c r="V66" s="68"/>
      <c r="W66" s="69"/>
      <c r="X66" s="68"/>
      <c r="Y66" s="70"/>
      <c r="Z66" s="64"/>
    </row>
    <row r="67" spans="1:26" ht="46.5" customHeight="1">
      <c r="A67" s="87" t="s">
        <v>245</v>
      </c>
      <c r="B67" s="79" t="s">
        <v>117</v>
      </c>
      <c r="C67" s="61" t="s">
        <v>184</v>
      </c>
      <c r="D67" s="62"/>
      <c r="E67" s="65">
        <v>600000</v>
      </c>
      <c r="F67" s="63">
        <v>90000</v>
      </c>
      <c r="G67" s="63">
        <v>50000</v>
      </c>
      <c r="H67" s="63">
        <v>50000</v>
      </c>
      <c r="I67" s="66">
        <f t="shared" si="17"/>
        <v>190000</v>
      </c>
      <c r="J67" s="67"/>
      <c r="K67" s="67">
        <v>210000</v>
      </c>
      <c r="L67" s="67"/>
      <c r="M67" s="67"/>
      <c r="N67" s="67"/>
      <c r="O67" s="67"/>
      <c r="P67" s="67"/>
      <c r="Q67" s="67"/>
      <c r="R67" s="66">
        <v>210000</v>
      </c>
      <c r="S67" s="67">
        <v>100000</v>
      </c>
      <c r="T67" s="67">
        <v>100000</v>
      </c>
      <c r="U67" s="66">
        <v>410000</v>
      </c>
      <c r="V67" s="68" t="s">
        <v>80</v>
      </c>
      <c r="W67" s="69" t="s">
        <v>231</v>
      </c>
      <c r="X67" s="68" t="s">
        <v>228</v>
      </c>
      <c r="Y67" s="70">
        <v>2025</v>
      </c>
      <c r="Z67" s="64" t="s">
        <v>225</v>
      </c>
    </row>
    <row r="68" spans="1:26" ht="46.5" customHeight="1">
      <c r="A68" s="87" t="s">
        <v>245</v>
      </c>
      <c r="B68" s="79" t="s">
        <v>258</v>
      </c>
      <c r="C68" s="61" t="s">
        <v>185</v>
      </c>
      <c r="D68" s="62"/>
      <c r="E68" s="65">
        <v>1600000</v>
      </c>
      <c r="F68" s="63"/>
      <c r="G68" s="63">
        <v>100000</v>
      </c>
      <c r="H68" s="63"/>
      <c r="I68" s="66">
        <f t="shared" si="17"/>
        <v>100000</v>
      </c>
      <c r="J68" s="67"/>
      <c r="K68" s="67"/>
      <c r="L68" s="67"/>
      <c r="M68" s="67"/>
      <c r="N68" s="67"/>
      <c r="O68" s="67"/>
      <c r="P68" s="67"/>
      <c r="Q68" s="67"/>
      <c r="R68" s="66"/>
      <c r="S68" s="67">
        <v>1500000</v>
      </c>
      <c r="T68" s="67"/>
      <c r="U68" s="66">
        <f t="shared" si="13"/>
        <v>1500000</v>
      </c>
      <c r="V68" s="68" t="s">
        <v>80</v>
      </c>
      <c r="W68" s="100" t="s">
        <v>28</v>
      </c>
      <c r="X68" s="68" t="s">
        <v>228</v>
      </c>
      <c r="Y68" s="70">
        <v>2026</v>
      </c>
      <c r="Z68" s="64" t="s">
        <v>225</v>
      </c>
    </row>
    <row r="69" spans="1:26" ht="46.5" customHeight="1">
      <c r="A69" s="87"/>
      <c r="B69" s="79"/>
      <c r="C69" s="61"/>
      <c r="D69" s="62"/>
      <c r="E69" s="65"/>
      <c r="F69" s="63"/>
      <c r="G69" s="63"/>
      <c r="H69" s="63"/>
      <c r="I69" s="66">
        <f t="shared" si="17"/>
        <v>0</v>
      </c>
      <c r="J69" s="67"/>
      <c r="K69" s="67"/>
      <c r="L69" s="67"/>
      <c r="M69" s="67"/>
      <c r="N69" s="67"/>
      <c r="O69" s="67"/>
      <c r="P69" s="67"/>
      <c r="Q69" s="67"/>
      <c r="R69" s="66"/>
      <c r="S69" s="67"/>
      <c r="T69" s="67"/>
      <c r="U69" s="66">
        <f t="shared" si="13"/>
        <v>0</v>
      </c>
      <c r="V69" s="68"/>
      <c r="W69" s="69"/>
      <c r="X69" s="68"/>
      <c r="Y69" s="70"/>
      <c r="Z69" s="64"/>
    </row>
    <row r="70" spans="1:26" ht="46.5" customHeight="1">
      <c r="A70" s="87"/>
      <c r="B70" s="80" t="s">
        <v>115</v>
      </c>
      <c r="C70" s="61"/>
      <c r="D70" s="62"/>
      <c r="E70" s="65">
        <f>SUM(E71,E72)</f>
        <v>770000</v>
      </c>
      <c r="F70" s="65">
        <f t="shared" ref="F70:U70" si="43">SUM(F71,F72)</f>
        <v>120000</v>
      </c>
      <c r="G70" s="65">
        <f t="shared" si="43"/>
        <v>60000</v>
      </c>
      <c r="H70" s="65">
        <f t="shared" si="43"/>
        <v>60000</v>
      </c>
      <c r="I70" s="65">
        <f t="shared" si="43"/>
        <v>240000</v>
      </c>
      <c r="J70" s="65">
        <f t="shared" si="43"/>
        <v>0</v>
      </c>
      <c r="K70" s="65">
        <f t="shared" si="43"/>
        <v>310000</v>
      </c>
      <c r="L70" s="65">
        <f t="shared" si="43"/>
        <v>0</v>
      </c>
      <c r="M70" s="65">
        <f t="shared" si="43"/>
        <v>0</v>
      </c>
      <c r="N70" s="65">
        <f t="shared" si="43"/>
        <v>0</v>
      </c>
      <c r="O70" s="65">
        <f t="shared" si="43"/>
        <v>0</v>
      </c>
      <c r="P70" s="65">
        <f t="shared" si="43"/>
        <v>0</v>
      </c>
      <c r="Q70" s="65">
        <f t="shared" si="43"/>
        <v>0</v>
      </c>
      <c r="R70" s="65">
        <f t="shared" si="43"/>
        <v>310000</v>
      </c>
      <c r="S70" s="65">
        <f t="shared" si="43"/>
        <v>110000</v>
      </c>
      <c r="T70" s="65">
        <f t="shared" si="43"/>
        <v>110000</v>
      </c>
      <c r="U70" s="65">
        <f t="shared" si="43"/>
        <v>530000</v>
      </c>
      <c r="V70" s="68"/>
      <c r="W70" s="69"/>
      <c r="X70" s="68"/>
      <c r="Y70" s="70"/>
      <c r="Z70" s="64"/>
    </row>
    <row r="71" spans="1:26" ht="46.5" customHeight="1">
      <c r="A71" s="87" t="s">
        <v>245</v>
      </c>
      <c r="B71" s="79" t="s">
        <v>286</v>
      </c>
      <c r="C71" s="61" t="s">
        <v>186</v>
      </c>
      <c r="D71" s="62"/>
      <c r="E71" s="65">
        <v>710000</v>
      </c>
      <c r="F71" s="63">
        <v>110000</v>
      </c>
      <c r="G71" s="63">
        <v>50000</v>
      </c>
      <c r="H71" s="63">
        <v>50000</v>
      </c>
      <c r="I71" s="66">
        <f t="shared" si="17"/>
        <v>210000</v>
      </c>
      <c r="J71" s="67"/>
      <c r="K71" s="67">
        <v>300000</v>
      </c>
      <c r="L71" s="67"/>
      <c r="M71" s="67"/>
      <c r="N71" s="67"/>
      <c r="O71" s="67"/>
      <c r="P71" s="67"/>
      <c r="Q71" s="67"/>
      <c r="R71" s="66">
        <v>300000</v>
      </c>
      <c r="S71" s="67">
        <v>100000</v>
      </c>
      <c r="T71" s="67">
        <v>100000</v>
      </c>
      <c r="U71" s="66">
        <f t="shared" si="13"/>
        <v>500000</v>
      </c>
      <c r="V71" s="68" t="s">
        <v>80</v>
      </c>
      <c r="W71" s="69" t="s">
        <v>232</v>
      </c>
      <c r="X71" s="68" t="s">
        <v>228</v>
      </c>
      <c r="Y71" s="70">
        <v>2025</v>
      </c>
      <c r="Z71" s="64" t="s">
        <v>225</v>
      </c>
    </row>
    <row r="72" spans="1:26" ht="46.5" customHeight="1">
      <c r="A72" s="87" t="s">
        <v>245</v>
      </c>
      <c r="B72" s="79" t="s">
        <v>120</v>
      </c>
      <c r="C72" s="61" t="s">
        <v>187</v>
      </c>
      <c r="D72" s="62"/>
      <c r="E72" s="65">
        <v>60000</v>
      </c>
      <c r="F72" s="63">
        <v>10000</v>
      </c>
      <c r="G72" s="63">
        <v>10000</v>
      </c>
      <c r="H72" s="63">
        <v>10000</v>
      </c>
      <c r="I72" s="66">
        <f t="shared" si="17"/>
        <v>30000</v>
      </c>
      <c r="J72" s="67"/>
      <c r="K72" s="67">
        <v>10000</v>
      </c>
      <c r="L72" s="67"/>
      <c r="M72" s="67"/>
      <c r="N72" s="67"/>
      <c r="O72" s="67"/>
      <c r="P72" s="67"/>
      <c r="Q72" s="67"/>
      <c r="R72" s="66">
        <v>10000</v>
      </c>
      <c r="S72" s="67">
        <v>10000</v>
      </c>
      <c r="T72" s="67">
        <v>10000</v>
      </c>
      <c r="U72" s="66">
        <f t="shared" ref="U72:U93" si="44">R72+S72+T72</f>
        <v>30000</v>
      </c>
      <c r="V72" s="68" t="s">
        <v>80</v>
      </c>
      <c r="W72" s="69" t="s">
        <v>232</v>
      </c>
      <c r="X72" s="68" t="s">
        <v>228</v>
      </c>
      <c r="Y72" s="70">
        <v>2025</v>
      </c>
      <c r="Z72" s="64" t="s">
        <v>225</v>
      </c>
    </row>
    <row r="73" spans="1:26" ht="46.5" customHeight="1">
      <c r="A73" s="87"/>
      <c r="B73" s="88" t="s">
        <v>121</v>
      </c>
      <c r="C73" s="61"/>
      <c r="D73" s="62"/>
      <c r="E73" s="65">
        <f>SUM(E74,E75,E76)</f>
        <v>33000</v>
      </c>
      <c r="F73" s="65">
        <f t="shared" ref="F73:U73" si="45">SUM(F74,F75,F76)</f>
        <v>2000</v>
      </c>
      <c r="G73" s="65">
        <f t="shared" si="45"/>
        <v>2000</v>
      </c>
      <c r="H73" s="65">
        <f t="shared" si="45"/>
        <v>2000</v>
      </c>
      <c r="I73" s="65">
        <f t="shared" si="45"/>
        <v>6000</v>
      </c>
      <c r="J73" s="65">
        <f t="shared" si="45"/>
        <v>0</v>
      </c>
      <c r="K73" s="65">
        <f t="shared" si="45"/>
        <v>8000</v>
      </c>
      <c r="L73" s="65">
        <f t="shared" si="45"/>
        <v>0</v>
      </c>
      <c r="M73" s="65">
        <f t="shared" si="45"/>
        <v>0</v>
      </c>
      <c r="N73" s="65">
        <f t="shared" si="45"/>
        <v>0</v>
      </c>
      <c r="O73" s="65">
        <f t="shared" si="45"/>
        <v>0</v>
      </c>
      <c r="P73" s="65">
        <f t="shared" si="45"/>
        <v>0</v>
      </c>
      <c r="Q73" s="65">
        <f t="shared" si="45"/>
        <v>1000</v>
      </c>
      <c r="R73" s="65">
        <f t="shared" si="45"/>
        <v>9000</v>
      </c>
      <c r="S73" s="65">
        <f t="shared" si="45"/>
        <v>9000</v>
      </c>
      <c r="T73" s="65">
        <f t="shared" si="45"/>
        <v>9000</v>
      </c>
      <c r="U73" s="65">
        <f t="shared" si="45"/>
        <v>27000</v>
      </c>
      <c r="V73" s="68"/>
      <c r="W73" s="69"/>
      <c r="X73" s="68"/>
      <c r="Y73" s="70"/>
      <c r="Z73" s="64"/>
    </row>
    <row r="74" spans="1:26" ht="46.5" customHeight="1">
      <c r="A74" s="87" t="s">
        <v>245</v>
      </c>
      <c r="B74" s="79" t="s">
        <v>122</v>
      </c>
      <c r="C74" s="61" t="s">
        <v>188</v>
      </c>
      <c r="D74" s="62"/>
      <c r="E74" s="65">
        <v>3000</v>
      </c>
      <c r="F74" s="63">
        <v>1000</v>
      </c>
      <c r="G74" s="63">
        <v>1000</v>
      </c>
      <c r="H74" s="63">
        <v>1000</v>
      </c>
      <c r="I74" s="66">
        <f t="shared" si="17"/>
        <v>3000</v>
      </c>
      <c r="J74" s="67"/>
      <c r="K74" s="67"/>
      <c r="L74" s="67"/>
      <c r="M74" s="67"/>
      <c r="N74" s="67"/>
      <c r="O74" s="67"/>
      <c r="P74" s="67"/>
      <c r="Q74" s="67"/>
      <c r="R74" s="66"/>
      <c r="S74" s="67"/>
      <c r="T74" s="67"/>
      <c r="U74" s="66">
        <f t="shared" si="44"/>
        <v>0</v>
      </c>
      <c r="V74" s="68" t="s">
        <v>80</v>
      </c>
      <c r="W74" s="69" t="s">
        <v>200</v>
      </c>
      <c r="X74" s="68" t="s">
        <v>228</v>
      </c>
      <c r="Y74" s="70">
        <v>2025</v>
      </c>
      <c r="Z74" s="64" t="s">
        <v>225</v>
      </c>
    </row>
    <row r="75" spans="1:26" ht="46.5" customHeight="1">
      <c r="A75" s="87" t="s">
        <v>245</v>
      </c>
      <c r="B75" s="79" t="s">
        <v>263</v>
      </c>
      <c r="C75" s="61" t="s">
        <v>189</v>
      </c>
      <c r="D75" s="62"/>
      <c r="E75" s="65">
        <v>6000</v>
      </c>
      <c r="F75" s="63">
        <v>1000</v>
      </c>
      <c r="G75" s="63">
        <v>1000</v>
      </c>
      <c r="H75" s="63">
        <v>1000</v>
      </c>
      <c r="I75" s="66">
        <f t="shared" si="17"/>
        <v>3000</v>
      </c>
      <c r="J75" s="67"/>
      <c r="K75" s="67"/>
      <c r="L75" s="67"/>
      <c r="M75" s="67"/>
      <c r="N75" s="67"/>
      <c r="O75" s="67"/>
      <c r="P75" s="67"/>
      <c r="Q75" s="67">
        <v>1000</v>
      </c>
      <c r="R75" s="66">
        <v>1000</v>
      </c>
      <c r="S75" s="67">
        <v>1000</v>
      </c>
      <c r="T75" s="67">
        <v>1000</v>
      </c>
      <c r="U75" s="66">
        <f t="shared" si="44"/>
        <v>3000</v>
      </c>
      <c r="V75" s="68" t="s">
        <v>234</v>
      </c>
      <c r="W75" s="69" t="s">
        <v>235</v>
      </c>
      <c r="X75" s="68" t="s">
        <v>228</v>
      </c>
      <c r="Y75" s="70">
        <v>2025</v>
      </c>
      <c r="Z75" s="64" t="s">
        <v>225</v>
      </c>
    </row>
    <row r="76" spans="1:26" ht="46.5" customHeight="1">
      <c r="A76" s="87" t="s">
        <v>245</v>
      </c>
      <c r="B76" s="79" t="s">
        <v>123</v>
      </c>
      <c r="C76" s="61" t="s">
        <v>190</v>
      </c>
      <c r="D76" s="62"/>
      <c r="E76" s="65">
        <v>24000</v>
      </c>
      <c r="F76" s="63">
        <v>0</v>
      </c>
      <c r="G76" s="63">
        <v>0</v>
      </c>
      <c r="H76" s="63">
        <v>0</v>
      </c>
      <c r="I76" s="66">
        <f t="shared" si="17"/>
        <v>0</v>
      </c>
      <c r="J76" s="67"/>
      <c r="K76" s="67">
        <v>8000</v>
      </c>
      <c r="L76" s="67"/>
      <c r="M76" s="67"/>
      <c r="N76" s="67"/>
      <c r="O76" s="67"/>
      <c r="P76" s="67"/>
      <c r="Q76" s="67"/>
      <c r="R76" s="66">
        <v>8000</v>
      </c>
      <c r="S76" s="67">
        <v>8000</v>
      </c>
      <c r="T76" s="67">
        <v>8000</v>
      </c>
      <c r="U76" s="66">
        <f t="shared" si="44"/>
        <v>24000</v>
      </c>
      <c r="V76" s="68" t="s">
        <v>80</v>
      </c>
      <c r="W76" s="69" t="s">
        <v>233</v>
      </c>
      <c r="X76" s="68" t="s">
        <v>228</v>
      </c>
      <c r="Y76" s="70">
        <v>2025</v>
      </c>
      <c r="Z76" s="64" t="s">
        <v>225</v>
      </c>
    </row>
    <row r="77" spans="1:26" ht="46.5" customHeight="1">
      <c r="A77" s="87"/>
      <c r="B77" s="81" t="s">
        <v>124</v>
      </c>
      <c r="C77" s="61"/>
      <c r="D77" s="62"/>
      <c r="E77" s="65">
        <f>SUM(E78,E81)</f>
        <v>197000</v>
      </c>
      <c r="F77" s="65">
        <f t="shared" ref="F77:U77" si="46">SUM(F78,F81)</f>
        <v>45000</v>
      </c>
      <c r="G77" s="65">
        <f t="shared" si="46"/>
        <v>19000</v>
      </c>
      <c r="H77" s="65">
        <f t="shared" si="46"/>
        <v>18000</v>
      </c>
      <c r="I77" s="65">
        <f t="shared" si="46"/>
        <v>82000</v>
      </c>
      <c r="J77" s="65">
        <f t="shared" si="46"/>
        <v>0</v>
      </c>
      <c r="K77" s="65">
        <f t="shared" si="46"/>
        <v>90000</v>
      </c>
      <c r="L77" s="65">
        <f t="shared" si="46"/>
        <v>0</v>
      </c>
      <c r="M77" s="65">
        <f t="shared" si="46"/>
        <v>0</v>
      </c>
      <c r="N77" s="65">
        <f t="shared" si="46"/>
        <v>0</v>
      </c>
      <c r="O77" s="65">
        <f t="shared" si="46"/>
        <v>0</v>
      </c>
      <c r="P77" s="65">
        <f t="shared" si="46"/>
        <v>0</v>
      </c>
      <c r="Q77" s="65">
        <f t="shared" si="46"/>
        <v>0</v>
      </c>
      <c r="R77" s="65">
        <f t="shared" si="46"/>
        <v>90000</v>
      </c>
      <c r="S77" s="65">
        <f t="shared" si="46"/>
        <v>10000</v>
      </c>
      <c r="T77" s="65">
        <f t="shared" si="46"/>
        <v>15000</v>
      </c>
      <c r="U77" s="65">
        <f t="shared" si="46"/>
        <v>115000</v>
      </c>
      <c r="V77" s="68"/>
      <c r="W77" s="69"/>
      <c r="X77" s="68"/>
      <c r="Y77" s="70"/>
      <c r="Z77" s="64"/>
    </row>
    <row r="78" spans="1:26" ht="46.5" customHeight="1">
      <c r="A78" s="87"/>
      <c r="B78" s="80" t="s">
        <v>125</v>
      </c>
      <c r="C78" s="61"/>
      <c r="D78" s="62"/>
      <c r="E78" s="65">
        <f>SUM(E79,E80)</f>
        <v>117000</v>
      </c>
      <c r="F78" s="65">
        <f t="shared" ref="F78:U78" si="47">SUM(F79,F80)</f>
        <v>40000</v>
      </c>
      <c r="G78" s="65">
        <f t="shared" si="47"/>
        <v>14000</v>
      </c>
      <c r="H78" s="65">
        <f t="shared" si="47"/>
        <v>13000</v>
      </c>
      <c r="I78" s="65">
        <f t="shared" si="47"/>
        <v>67000</v>
      </c>
      <c r="J78" s="65">
        <f t="shared" si="47"/>
        <v>0</v>
      </c>
      <c r="K78" s="65">
        <f t="shared" si="47"/>
        <v>50000</v>
      </c>
      <c r="L78" s="65">
        <f t="shared" si="47"/>
        <v>0</v>
      </c>
      <c r="M78" s="65">
        <f t="shared" si="47"/>
        <v>0</v>
      </c>
      <c r="N78" s="65">
        <f t="shared" si="47"/>
        <v>0</v>
      </c>
      <c r="O78" s="65">
        <f t="shared" si="47"/>
        <v>0</v>
      </c>
      <c r="P78" s="65">
        <f t="shared" si="47"/>
        <v>0</v>
      </c>
      <c r="Q78" s="65">
        <f t="shared" si="47"/>
        <v>0</v>
      </c>
      <c r="R78" s="65">
        <f t="shared" si="47"/>
        <v>50000</v>
      </c>
      <c r="S78" s="65">
        <f t="shared" si="47"/>
        <v>0</v>
      </c>
      <c r="T78" s="65">
        <f t="shared" si="47"/>
        <v>0</v>
      </c>
      <c r="U78" s="65">
        <f t="shared" si="47"/>
        <v>50000</v>
      </c>
      <c r="V78" s="68"/>
      <c r="W78" s="69"/>
      <c r="X78" s="68"/>
      <c r="Y78" s="70"/>
      <c r="Z78" s="64"/>
    </row>
    <row r="79" spans="1:26" ht="46.5" customHeight="1">
      <c r="A79" s="87" t="s">
        <v>245</v>
      </c>
      <c r="B79" s="79" t="s">
        <v>149</v>
      </c>
      <c r="C79" s="61" t="s">
        <v>191</v>
      </c>
      <c r="D79" s="62"/>
      <c r="E79" s="65">
        <v>100000</v>
      </c>
      <c r="F79" s="63">
        <v>30000</v>
      </c>
      <c r="G79" s="63">
        <v>10000</v>
      </c>
      <c r="H79" s="63">
        <v>10000</v>
      </c>
      <c r="I79" s="66">
        <f t="shared" ref="I79:I93" si="48">F79+G79+H79</f>
        <v>50000</v>
      </c>
      <c r="J79" s="67"/>
      <c r="K79" s="67">
        <v>50000</v>
      </c>
      <c r="L79" s="67"/>
      <c r="M79" s="67"/>
      <c r="N79" s="67"/>
      <c r="O79" s="67"/>
      <c r="P79" s="67"/>
      <c r="Q79" s="67"/>
      <c r="R79" s="66">
        <v>50000</v>
      </c>
      <c r="S79" s="67"/>
      <c r="T79" s="67"/>
      <c r="U79" s="66">
        <f t="shared" si="44"/>
        <v>50000</v>
      </c>
      <c r="V79" s="68" t="s">
        <v>80</v>
      </c>
      <c r="W79" s="100" t="s">
        <v>236</v>
      </c>
      <c r="X79" s="68" t="s">
        <v>228</v>
      </c>
      <c r="Y79" s="70">
        <v>2025</v>
      </c>
      <c r="Z79" s="64" t="s">
        <v>225</v>
      </c>
    </row>
    <row r="80" spans="1:26" ht="72" customHeight="1">
      <c r="A80" s="87" t="s">
        <v>245</v>
      </c>
      <c r="B80" s="79" t="s">
        <v>152</v>
      </c>
      <c r="C80" s="61" t="s">
        <v>192</v>
      </c>
      <c r="D80" s="62"/>
      <c r="E80" s="65">
        <v>17000</v>
      </c>
      <c r="F80" s="63">
        <v>10000</v>
      </c>
      <c r="G80" s="63">
        <v>4000</v>
      </c>
      <c r="H80" s="63">
        <v>3000</v>
      </c>
      <c r="I80" s="66">
        <f t="shared" si="48"/>
        <v>17000</v>
      </c>
      <c r="J80" s="67"/>
      <c r="K80" s="67"/>
      <c r="L80" s="67"/>
      <c r="M80" s="67"/>
      <c r="N80" s="67"/>
      <c r="O80" s="67"/>
      <c r="P80" s="67"/>
      <c r="Q80" s="67"/>
      <c r="R80" s="66"/>
      <c r="S80" s="67"/>
      <c r="T80" s="67"/>
      <c r="U80" s="66">
        <f t="shared" si="44"/>
        <v>0</v>
      </c>
      <c r="V80" s="68" t="s">
        <v>80</v>
      </c>
      <c r="W80" s="100" t="s">
        <v>237</v>
      </c>
      <c r="X80" s="68" t="s">
        <v>228</v>
      </c>
      <c r="Y80" s="70">
        <v>2025</v>
      </c>
      <c r="Z80" s="64" t="s">
        <v>225</v>
      </c>
    </row>
    <row r="81" spans="1:27" ht="46.5" customHeight="1">
      <c r="A81" s="87"/>
      <c r="B81" s="88" t="s">
        <v>126</v>
      </c>
      <c r="C81" s="61"/>
      <c r="D81" s="62"/>
      <c r="E81" s="65">
        <f>SUM(E82)</f>
        <v>80000</v>
      </c>
      <c r="F81" s="65">
        <f t="shared" ref="F81:U81" si="49">SUM(F82)</f>
        <v>5000</v>
      </c>
      <c r="G81" s="65">
        <f t="shared" si="49"/>
        <v>5000</v>
      </c>
      <c r="H81" s="65">
        <f t="shared" si="49"/>
        <v>5000</v>
      </c>
      <c r="I81" s="65">
        <f t="shared" si="49"/>
        <v>15000</v>
      </c>
      <c r="J81" s="65">
        <f t="shared" si="49"/>
        <v>0</v>
      </c>
      <c r="K81" s="65">
        <f t="shared" si="49"/>
        <v>40000</v>
      </c>
      <c r="L81" s="65">
        <f t="shared" si="49"/>
        <v>0</v>
      </c>
      <c r="M81" s="65">
        <f t="shared" si="49"/>
        <v>0</v>
      </c>
      <c r="N81" s="65">
        <f t="shared" si="49"/>
        <v>0</v>
      </c>
      <c r="O81" s="65">
        <f t="shared" si="49"/>
        <v>0</v>
      </c>
      <c r="P81" s="65">
        <f t="shared" si="49"/>
        <v>0</v>
      </c>
      <c r="Q81" s="65">
        <f t="shared" si="49"/>
        <v>0</v>
      </c>
      <c r="R81" s="65">
        <f t="shared" si="49"/>
        <v>40000</v>
      </c>
      <c r="S81" s="65">
        <f t="shared" si="49"/>
        <v>10000</v>
      </c>
      <c r="T81" s="65">
        <f t="shared" si="49"/>
        <v>15000</v>
      </c>
      <c r="U81" s="65">
        <f t="shared" si="49"/>
        <v>65000</v>
      </c>
      <c r="V81" s="68"/>
      <c r="W81" s="69"/>
      <c r="X81" s="68"/>
      <c r="Y81" s="70"/>
      <c r="Z81" s="64"/>
    </row>
    <row r="82" spans="1:27" ht="46.5" customHeight="1">
      <c r="A82" s="87" t="s">
        <v>245</v>
      </c>
      <c r="B82" s="79" t="s">
        <v>127</v>
      </c>
      <c r="C82" s="61" t="s">
        <v>193</v>
      </c>
      <c r="D82" s="62"/>
      <c r="E82" s="65">
        <v>80000</v>
      </c>
      <c r="F82" s="63">
        <v>5000</v>
      </c>
      <c r="G82" s="63">
        <v>5000</v>
      </c>
      <c r="H82" s="63">
        <v>5000</v>
      </c>
      <c r="I82" s="66">
        <f t="shared" si="48"/>
        <v>15000</v>
      </c>
      <c r="J82" s="67"/>
      <c r="K82" s="67">
        <v>40000</v>
      </c>
      <c r="L82" s="67"/>
      <c r="M82" s="67"/>
      <c r="N82" s="67"/>
      <c r="O82" s="67"/>
      <c r="P82" s="67"/>
      <c r="Q82" s="67"/>
      <c r="R82" s="66">
        <v>40000</v>
      </c>
      <c r="S82" s="67">
        <v>10000</v>
      </c>
      <c r="T82" s="67">
        <v>15000</v>
      </c>
      <c r="U82" s="66">
        <f t="shared" si="44"/>
        <v>65000</v>
      </c>
      <c r="V82" s="68" t="s">
        <v>80</v>
      </c>
      <c r="W82" s="100" t="s">
        <v>236</v>
      </c>
      <c r="X82" s="68" t="s">
        <v>228</v>
      </c>
      <c r="Y82" s="70">
        <v>2025</v>
      </c>
      <c r="Z82" s="64" t="s">
        <v>225</v>
      </c>
    </row>
    <row r="83" spans="1:27" ht="46.5" customHeight="1">
      <c r="A83" s="87"/>
      <c r="B83" s="79"/>
      <c r="C83" s="61"/>
      <c r="D83" s="62"/>
      <c r="E83" s="65">
        <f ca="1">SUM(E82:E83)</f>
        <v>0</v>
      </c>
      <c r="F83" s="63"/>
      <c r="G83" s="63"/>
      <c r="H83" s="63"/>
      <c r="I83" s="66"/>
      <c r="J83" s="67"/>
      <c r="K83" s="67"/>
      <c r="L83" s="67"/>
      <c r="M83" s="67"/>
      <c r="N83" s="67"/>
      <c r="O83" s="67"/>
      <c r="P83" s="67"/>
      <c r="Q83" s="67"/>
      <c r="R83" s="66"/>
      <c r="S83" s="67"/>
      <c r="T83" s="67"/>
      <c r="U83" s="66"/>
      <c r="V83" s="68"/>
      <c r="W83" s="69"/>
      <c r="X83" s="68"/>
      <c r="Y83" s="70"/>
      <c r="Z83" s="64"/>
    </row>
    <row r="84" spans="1:27" ht="46.5" customHeight="1">
      <c r="A84" s="87"/>
      <c r="B84" s="81" t="s">
        <v>128</v>
      </c>
      <c r="C84" s="61"/>
      <c r="D84" s="62"/>
      <c r="E84" s="65">
        <f>SUM(E85,E92)</f>
        <v>1484000</v>
      </c>
      <c r="F84" s="65">
        <f>SUM(F85,F92)</f>
        <v>130000</v>
      </c>
      <c r="G84" s="65">
        <f t="shared" ref="G84:U84" si="50">SUM(G85,G92)</f>
        <v>105000</v>
      </c>
      <c r="H84" s="65">
        <f t="shared" si="50"/>
        <v>20000</v>
      </c>
      <c r="I84" s="65">
        <f t="shared" si="50"/>
        <v>255000</v>
      </c>
      <c r="J84" s="65">
        <f t="shared" si="50"/>
        <v>0</v>
      </c>
      <c r="K84" s="65">
        <f t="shared" si="50"/>
        <v>344000</v>
      </c>
      <c r="L84" s="65">
        <f t="shared" si="50"/>
        <v>0</v>
      </c>
      <c r="M84" s="65">
        <f t="shared" si="50"/>
        <v>200000</v>
      </c>
      <c r="N84" s="65">
        <f t="shared" si="50"/>
        <v>0</v>
      </c>
      <c r="O84" s="65">
        <f t="shared" si="50"/>
        <v>0</v>
      </c>
      <c r="P84" s="65">
        <f t="shared" si="50"/>
        <v>0</v>
      </c>
      <c r="Q84" s="65">
        <f t="shared" si="50"/>
        <v>0</v>
      </c>
      <c r="R84" s="65">
        <f t="shared" si="50"/>
        <v>544000</v>
      </c>
      <c r="S84" s="65">
        <f t="shared" si="50"/>
        <v>535000</v>
      </c>
      <c r="T84" s="65">
        <f t="shared" si="50"/>
        <v>150000</v>
      </c>
      <c r="U84" s="65">
        <f t="shared" si="50"/>
        <v>1229000</v>
      </c>
      <c r="V84" s="68"/>
      <c r="W84" s="69"/>
      <c r="X84" s="68"/>
      <c r="Y84" s="70"/>
      <c r="Z84" s="64"/>
    </row>
    <row r="85" spans="1:27" ht="46.5" customHeight="1">
      <c r="A85" s="87"/>
      <c r="B85" s="80" t="s">
        <v>129</v>
      </c>
      <c r="C85" s="61"/>
      <c r="D85" s="62"/>
      <c r="E85" s="65">
        <f>SUM(E86,E87,E88,E89,E90,E91)</f>
        <v>1464000</v>
      </c>
      <c r="F85" s="65">
        <f>SUM(F86,F87,F88,F89,F90,)</f>
        <v>125000</v>
      </c>
      <c r="G85" s="65">
        <v>100000</v>
      </c>
      <c r="H85" s="65">
        <f t="shared" ref="H85:U85" si="51">SUM(H86,H87,H88,H89,H90,)</f>
        <v>20000</v>
      </c>
      <c r="I85" s="65">
        <v>245000</v>
      </c>
      <c r="J85" s="65">
        <f t="shared" si="51"/>
        <v>0</v>
      </c>
      <c r="K85" s="65">
        <f t="shared" si="51"/>
        <v>339000</v>
      </c>
      <c r="L85" s="65">
        <f t="shared" si="51"/>
        <v>0</v>
      </c>
      <c r="M85" s="65">
        <f t="shared" si="51"/>
        <v>200000</v>
      </c>
      <c r="N85" s="65">
        <f t="shared" si="51"/>
        <v>0</v>
      </c>
      <c r="O85" s="65">
        <f t="shared" si="51"/>
        <v>0</v>
      </c>
      <c r="P85" s="65">
        <f t="shared" si="51"/>
        <v>0</v>
      </c>
      <c r="Q85" s="65">
        <f t="shared" si="51"/>
        <v>0</v>
      </c>
      <c r="R85" s="65">
        <f t="shared" si="51"/>
        <v>539000</v>
      </c>
      <c r="S85" s="65">
        <f t="shared" si="51"/>
        <v>530000</v>
      </c>
      <c r="T85" s="65">
        <f t="shared" si="51"/>
        <v>150000</v>
      </c>
      <c r="U85" s="65">
        <f t="shared" si="51"/>
        <v>1219000</v>
      </c>
      <c r="V85" s="68"/>
      <c r="W85" s="69"/>
      <c r="X85" s="68"/>
      <c r="Y85" s="70"/>
      <c r="Z85" s="64"/>
    </row>
    <row r="86" spans="1:27" ht="106.5" customHeight="1">
      <c r="A86" s="87" t="s">
        <v>245</v>
      </c>
      <c r="B86" s="79" t="s">
        <v>287</v>
      </c>
      <c r="C86" s="61" t="s">
        <v>194</v>
      </c>
      <c r="D86" s="62"/>
      <c r="E86" s="65">
        <v>444000</v>
      </c>
      <c r="F86" s="63">
        <v>115000</v>
      </c>
      <c r="G86" s="63">
        <v>10000</v>
      </c>
      <c r="H86" s="63">
        <v>10000</v>
      </c>
      <c r="I86" s="66">
        <f t="shared" si="48"/>
        <v>135000</v>
      </c>
      <c r="J86" s="67"/>
      <c r="K86" s="67">
        <v>259000</v>
      </c>
      <c r="L86" s="67"/>
      <c r="M86" s="67"/>
      <c r="N86" s="67"/>
      <c r="O86" s="67"/>
      <c r="P86" s="67"/>
      <c r="Q86" s="67"/>
      <c r="R86" s="66">
        <v>259000</v>
      </c>
      <c r="S86" s="67">
        <v>30000</v>
      </c>
      <c r="T86" s="67">
        <v>20000</v>
      </c>
      <c r="U86" s="66">
        <f t="shared" si="44"/>
        <v>309000</v>
      </c>
      <c r="V86" s="68" t="s">
        <v>80</v>
      </c>
      <c r="W86" s="100" t="s">
        <v>238</v>
      </c>
      <c r="X86" s="68" t="s">
        <v>228</v>
      </c>
      <c r="Y86" s="70">
        <v>2025</v>
      </c>
      <c r="Z86" s="64" t="s">
        <v>225</v>
      </c>
    </row>
    <row r="87" spans="1:27" ht="46.5" customHeight="1">
      <c r="A87" s="87" t="s">
        <v>245</v>
      </c>
      <c r="B87" s="79" t="s">
        <v>131</v>
      </c>
      <c r="C87" s="61" t="s">
        <v>195</v>
      </c>
      <c r="D87" s="62"/>
      <c r="E87" s="65">
        <v>200000</v>
      </c>
      <c r="F87" s="63"/>
      <c r="G87" s="63">
        <v>30000</v>
      </c>
      <c r="H87" s="63"/>
      <c r="I87" s="66">
        <f t="shared" si="48"/>
        <v>30000</v>
      </c>
      <c r="J87" s="67"/>
      <c r="K87" s="67">
        <v>50000</v>
      </c>
      <c r="L87" s="67"/>
      <c r="M87" s="67"/>
      <c r="N87" s="67"/>
      <c r="O87" s="67"/>
      <c r="P87" s="67"/>
      <c r="Q87" s="67"/>
      <c r="R87" s="66">
        <v>50000</v>
      </c>
      <c r="S87" s="67">
        <v>120000</v>
      </c>
      <c r="T87" s="67"/>
      <c r="U87" s="66">
        <f t="shared" si="44"/>
        <v>170000</v>
      </c>
      <c r="V87" s="68" t="s">
        <v>80</v>
      </c>
      <c r="W87" s="100" t="s">
        <v>238</v>
      </c>
      <c r="X87" s="68" t="s">
        <v>228</v>
      </c>
      <c r="Y87" s="70">
        <v>2025</v>
      </c>
      <c r="Z87" s="64" t="s">
        <v>225</v>
      </c>
    </row>
    <row r="88" spans="1:27" ht="46.5" customHeight="1">
      <c r="A88" s="87" t="s">
        <v>245</v>
      </c>
      <c r="B88" s="79" t="s">
        <v>132</v>
      </c>
      <c r="C88" s="61" t="s">
        <v>196</v>
      </c>
      <c r="D88" s="62"/>
      <c r="E88" s="65">
        <v>190000</v>
      </c>
      <c r="F88" s="63"/>
      <c r="G88" s="63">
        <v>40000</v>
      </c>
      <c r="H88" s="63"/>
      <c r="I88" s="66">
        <f t="shared" si="48"/>
        <v>40000</v>
      </c>
      <c r="J88" s="67"/>
      <c r="K88" s="67"/>
      <c r="L88" s="67"/>
      <c r="M88" s="67"/>
      <c r="N88" s="67"/>
      <c r="O88" s="67"/>
      <c r="P88" s="67"/>
      <c r="Q88" s="67"/>
      <c r="R88" s="66"/>
      <c r="S88" s="67">
        <v>150000</v>
      </c>
      <c r="T88" s="67"/>
      <c r="U88" s="66">
        <f t="shared" si="44"/>
        <v>150000</v>
      </c>
      <c r="V88" s="68" t="s">
        <v>80</v>
      </c>
      <c r="W88" s="100" t="s">
        <v>238</v>
      </c>
      <c r="X88" s="68" t="s">
        <v>228</v>
      </c>
      <c r="Y88" s="70">
        <v>2026</v>
      </c>
      <c r="Z88" s="64" t="s">
        <v>225</v>
      </c>
    </row>
    <row r="89" spans="1:27" ht="46.5" customHeight="1">
      <c r="A89" s="87" t="s">
        <v>245</v>
      </c>
      <c r="B89" s="79" t="s">
        <v>150</v>
      </c>
      <c r="C89" s="61" t="s">
        <v>197</v>
      </c>
      <c r="D89" s="62"/>
      <c r="E89" s="65">
        <v>500000</v>
      </c>
      <c r="F89" s="63"/>
      <c r="G89" s="63"/>
      <c r="H89" s="63"/>
      <c r="I89" s="66">
        <f t="shared" si="48"/>
        <v>0</v>
      </c>
      <c r="J89" s="67"/>
      <c r="K89" s="67"/>
      <c r="L89" s="67"/>
      <c r="M89" s="67">
        <v>200000</v>
      </c>
      <c r="N89" s="67"/>
      <c r="O89" s="67"/>
      <c r="P89" s="67"/>
      <c r="Q89" s="67"/>
      <c r="R89" s="66">
        <v>200000</v>
      </c>
      <c r="S89" s="67">
        <v>200000</v>
      </c>
      <c r="T89" s="67">
        <v>100000</v>
      </c>
      <c r="U89" s="66">
        <f t="shared" si="44"/>
        <v>500000</v>
      </c>
      <c r="V89" s="68" t="s">
        <v>80</v>
      </c>
      <c r="W89" s="100" t="s">
        <v>239</v>
      </c>
      <c r="X89" s="68" t="s">
        <v>228</v>
      </c>
      <c r="Y89" s="70">
        <v>2025</v>
      </c>
      <c r="Z89" s="64" t="s">
        <v>225</v>
      </c>
    </row>
    <row r="90" spans="1:27" ht="46.5" customHeight="1">
      <c r="A90" s="87" t="s">
        <v>245</v>
      </c>
      <c r="B90" s="79" t="s">
        <v>133</v>
      </c>
      <c r="C90" s="61" t="s">
        <v>198</v>
      </c>
      <c r="D90" s="62"/>
      <c r="E90" s="65">
        <v>120000</v>
      </c>
      <c r="F90" s="63">
        <v>10000</v>
      </c>
      <c r="G90" s="63">
        <v>10000</v>
      </c>
      <c r="H90" s="63">
        <v>10000</v>
      </c>
      <c r="I90" s="66">
        <f t="shared" si="48"/>
        <v>30000</v>
      </c>
      <c r="J90" s="67"/>
      <c r="K90" s="67">
        <v>30000</v>
      </c>
      <c r="L90" s="67"/>
      <c r="M90" s="67"/>
      <c r="N90" s="67"/>
      <c r="O90" s="67"/>
      <c r="P90" s="67"/>
      <c r="Q90" s="67"/>
      <c r="R90" s="66">
        <v>30000</v>
      </c>
      <c r="S90" s="67">
        <v>30000</v>
      </c>
      <c r="T90" s="67">
        <v>30000</v>
      </c>
      <c r="U90" s="66">
        <f t="shared" si="44"/>
        <v>90000</v>
      </c>
      <c r="V90" s="68" t="s">
        <v>80</v>
      </c>
      <c r="W90" s="100" t="s">
        <v>238</v>
      </c>
      <c r="X90" s="68" t="s">
        <v>228</v>
      </c>
      <c r="Y90" s="70">
        <v>2025</v>
      </c>
      <c r="Z90" s="64" t="s">
        <v>225</v>
      </c>
    </row>
    <row r="91" spans="1:27" ht="46.5" customHeight="1">
      <c r="A91" s="87" t="s">
        <v>254</v>
      </c>
      <c r="B91" s="79" t="s">
        <v>288</v>
      </c>
      <c r="C91" s="61" t="s">
        <v>289</v>
      </c>
      <c r="D91" s="62"/>
      <c r="E91" s="65">
        <v>10000</v>
      </c>
      <c r="F91" s="63"/>
      <c r="G91" s="63">
        <v>10000</v>
      </c>
      <c r="H91" s="63"/>
      <c r="I91" s="66">
        <f t="shared" si="48"/>
        <v>10000</v>
      </c>
      <c r="J91" s="67"/>
      <c r="K91" s="67"/>
      <c r="L91" s="67"/>
      <c r="M91" s="67"/>
      <c r="N91" s="67"/>
      <c r="O91" s="67"/>
      <c r="P91" s="67"/>
      <c r="Q91" s="67"/>
      <c r="R91" s="66"/>
      <c r="S91" s="67"/>
      <c r="T91" s="67"/>
      <c r="U91" s="66"/>
      <c r="V91" s="68" t="s">
        <v>80</v>
      </c>
      <c r="W91" s="100" t="s">
        <v>255</v>
      </c>
      <c r="X91" s="68" t="s">
        <v>228</v>
      </c>
      <c r="Y91" s="70">
        <v>2026</v>
      </c>
      <c r="Z91" s="64" t="s">
        <v>225</v>
      </c>
      <c r="AA91" s="1" t="s">
        <v>256</v>
      </c>
    </row>
    <row r="92" spans="1:27" ht="46.5" customHeight="1">
      <c r="A92" s="87"/>
      <c r="B92" s="80" t="s">
        <v>130</v>
      </c>
      <c r="C92" s="61"/>
      <c r="D92" s="62"/>
      <c r="E92" s="65">
        <f t="shared" ref="E92:U92" si="52">SUM(E93:E93)</f>
        <v>20000</v>
      </c>
      <c r="F92" s="65">
        <f t="shared" si="52"/>
        <v>5000</v>
      </c>
      <c r="G92" s="65">
        <f t="shared" si="52"/>
        <v>5000</v>
      </c>
      <c r="H92" s="65">
        <f t="shared" si="52"/>
        <v>0</v>
      </c>
      <c r="I92" s="65">
        <f t="shared" si="52"/>
        <v>10000</v>
      </c>
      <c r="J92" s="65">
        <f t="shared" si="52"/>
        <v>0</v>
      </c>
      <c r="K92" s="65">
        <f t="shared" si="52"/>
        <v>5000</v>
      </c>
      <c r="L92" s="65">
        <f t="shared" si="52"/>
        <v>0</v>
      </c>
      <c r="M92" s="65">
        <f t="shared" si="52"/>
        <v>0</v>
      </c>
      <c r="N92" s="65">
        <f t="shared" si="52"/>
        <v>0</v>
      </c>
      <c r="O92" s="65">
        <f t="shared" si="52"/>
        <v>0</v>
      </c>
      <c r="P92" s="65">
        <f t="shared" si="52"/>
        <v>0</v>
      </c>
      <c r="Q92" s="65">
        <f t="shared" si="52"/>
        <v>0</v>
      </c>
      <c r="R92" s="65">
        <f t="shared" si="52"/>
        <v>5000</v>
      </c>
      <c r="S92" s="65">
        <f t="shared" si="52"/>
        <v>5000</v>
      </c>
      <c r="T92" s="65">
        <f t="shared" si="52"/>
        <v>0</v>
      </c>
      <c r="U92" s="65">
        <f t="shared" si="52"/>
        <v>10000</v>
      </c>
      <c r="V92" s="68"/>
      <c r="W92" s="69"/>
      <c r="X92" s="68"/>
      <c r="Y92" s="70"/>
      <c r="Z92" s="64"/>
    </row>
    <row r="93" spans="1:27" ht="46.5" customHeight="1">
      <c r="A93" s="87" t="s">
        <v>245</v>
      </c>
      <c r="B93" s="79" t="s">
        <v>134</v>
      </c>
      <c r="C93" s="61" t="s">
        <v>199</v>
      </c>
      <c r="D93" s="62"/>
      <c r="E93" s="65">
        <v>20000</v>
      </c>
      <c r="F93" s="63">
        <v>5000</v>
      </c>
      <c r="G93" s="63">
        <v>5000</v>
      </c>
      <c r="H93" s="63"/>
      <c r="I93" s="66">
        <f t="shared" si="48"/>
        <v>10000</v>
      </c>
      <c r="J93" s="67"/>
      <c r="K93" s="67">
        <v>5000</v>
      </c>
      <c r="L93" s="67"/>
      <c r="M93" s="67"/>
      <c r="N93" s="67"/>
      <c r="O93" s="67"/>
      <c r="P93" s="67"/>
      <c r="Q93" s="67"/>
      <c r="R93" s="66">
        <v>5000</v>
      </c>
      <c r="S93" s="67">
        <v>5000</v>
      </c>
      <c r="T93" s="67"/>
      <c r="U93" s="66">
        <f t="shared" si="44"/>
        <v>10000</v>
      </c>
      <c r="V93" s="68" t="s">
        <v>80</v>
      </c>
      <c r="W93" s="100" t="s">
        <v>240</v>
      </c>
      <c r="X93" s="68" t="s">
        <v>228</v>
      </c>
      <c r="Y93" s="70">
        <v>2025</v>
      </c>
      <c r="Z93" s="64" t="s">
        <v>225</v>
      </c>
    </row>
    <row r="94" spans="1:27" ht="46.5" customHeight="1">
      <c r="A94" s="60"/>
      <c r="B94" s="79"/>
      <c r="C94" s="61"/>
      <c r="D94" s="62"/>
      <c r="E94" s="65"/>
      <c r="F94" s="63"/>
      <c r="G94" s="63"/>
      <c r="H94" s="63"/>
      <c r="I94" s="66">
        <v>0</v>
      </c>
      <c r="J94" s="67"/>
      <c r="K94" s="67"/>
      <c r="L94" s="67"/>
      <c r="M94" s="67"/>
      <c r="N94" s="67"/>
      <c r="O94" s="67"/>
      <c r="P94" s="67"/>
      <c r="Q94" s="67"/>
      <c r="R94" s="66"/>
      <c r="S94" s="67"/>
      <c r="T94" s="67"/>
      <c r="U94" s="66"/>
      <c r="V94" s="68"/>
      <c r="W94" s="69"/>
      <c r="X94" s="68"/>
      <c r="Y94" s="70"/>
      <c r="Z94" s="64"/>
    </row>
    <row r="95" spans="1:27" ht="46.5" customHeight="1">
      <c r="A95" s="87"/>
      <c r="B95" s="79"/>
      <c r="C95" s="61"/>
      <c r="D95" s="62"/>
      <c r="E95" s="65"/>
      <c r="F95" s="63"/>
      <c r="G95" s="63"/>
      <c r="H95" s="63"/>
      <c r="I95" s="66"/>
      <c r="J95" s="67"/>
      <c r="K95" s="67"/>
      <c r="L95" s="67"/>
      <c r="M95" s="67"/>
      <c r="N95" s="67"/>
      <c r="O95" s="67"/>
      <c r="P95" s="67"/>
      <c r="Q95" s="67"/>
      <c r="R95" s="66"/>
      <c r="S95" s="67"/>
      <c r="T95" s="67"/>
      <c r="U95" s="66"/>
      <c r="V95" s="68"/>
      <c r="W95" s="69"/>
      <c r="X95" s="68"/>
      <c r="Y95" s="70"/>
      <c r="Z95" s="64"/>
    </row>
    <row r="96" spans="1:27" ht="46.5" customHeight="1">
      <c r="A96" s="87"/>
      <c r="B96" s="79"/>
      <c r="C96" s="61"/>
      <c r="D96" s="62"/>
      <c r="E96" s="65"/>
      <c r="F96" s="63"/>
      <c r="G96" s="63"/>
      <c r="H96" s="63"/>
      <c r="I96" s="66"/>
      <c r="J96" s="67"/>
      <c r="K96" s="67"/>
      <c r="L96" s="67"/>
      <c r="M96" s="67"/>
      <c r="N96" s="67"/>
      <c r="O96" s="67"/>
      <c r="P96" s="67"/>
      <c r="Q96" s="67"/>
      <c r="R96" s="66"/>
      <c r="S96" s="67"/>
      <c r="T96" s="67"/>
      <c r="U96" s="66"/>
      <c r="V96" s="68"/>
      <c r="W96" s="69"/>
      <c r="X96" s="68"/>
      <c r="Y96" s="70"/>
      <c r="Z96" s="64"/>
    </row>
    <row r="97" spans="1:54" ht="12.75">
      <c r="A97" s="12"/>
      <c r="B97" s="13"/>
      <c r="C97" s="14"/>
      <c r="D97" s="71"/>
      <c r="E97" s="65">
        <f>SUM(I97+U97)</f>
        <v>0</v>
      </c>
      <c r="F97" s="72"/>
      <c r="G97" s="72"/>
      <c r="H97" s="72"/>
      <c r="I97" s="66">
        <f t="shared" ref="I97" si="53">SUM(F97:H97)</f>
        <v>0</v>
      </c>
      <c r="J97" s="72"/>
      <c r="K97" s="72"/>
      <c r="L97" s="72"/>
      <c r="M97" s="72"/>
      <c r="N97" s="72"/>
      <c r="O97" s="72"/>
      <c r="P97" s="72"/>
      <c r="Q97" s="72"/>
      <c r="R97" s="66">
        <f>SUM(J97:Q97)</f>
        <v>0</v>
      </c>
      <c r="S97" s="73"/>
      <c r="T97" s="72"/>
      <c r="U97" s="66">
        <f>SUM(R97:T97)</f>
        <v>0</v>
      </c>
      <c r="V97" s="74"/>
      <c r="W97" s="75"/>
      <c r="X97" s="74"/>
      <c r="Y97" s="76"/>
      <c r="Z97" s="76"/>
      <c r="AZ97" s="2"/>
      <c r="BA97" s="2"/>
      <c r="BB97" s="2"/>
    </row>
    <row r="98" spans="1:54" ht="21" customHeight="1">
      <c r="A98" s="123" t="s">
        <v>17</v>
      </c>
      <c r="B98" s="124"/>
      <c r="C98" s="5"/>
      <c r="D98" s="77">
        <f t="shared" ref="D98" si="54">SUM(D10:D97)</f>
        <v>0</v>
      </c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137"/>
      <c r="W98" s="139"/>
      <c r="X98" s="138"/>
      <c r="Y98" s="137"/>
      <c r="Z98" s="138"/>
      <c r="AZ98" s="2"/>
      <c r="BA98" s="2"/>
      <c r="BB98" s="2"/>
    </row>
    <row r="99" spans="1:54" ht="21" customHeight="1">
      <c r="A99" s="109"/>
      <c r="B99" s="109"/>
      <c r="C99" s="110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2"/>
      <c r="W99" s="112"/>
      <c r="X99" s="112"/>
      <c r="Y99" s="112"/>
      <c r="Z99" s="112"/>
      <c r="AZ99" s="2"/>
      <c r="BA99" s="2"/>
      <c r="BB99" s="2"/>
    </row>
    <row r="100" spans="1:54" ht="21" customHeight="1">
      <c r="A100" s="109"/>
      <c r="B100" s="109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3" t="s">
        <v>294</v>
      </c>
      <c r="W100" s="112"/>
      <c r="X100" s="112"/>
      <c r="Y100" s="112"/>
      <c r="Z100" s="112"/>
      <c r="AZ100" s="2"/>
      <c r="BA100" s="2"/>
      <c r="BB100" s="2"/>
    </row>
    <row r="101" spans="1:54" ht="21" customHeight="1">
      <c r="A101" s="109"/>
      <c r="B101" s="109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2"/>
      <c r="W101" s="112"/>
      <c r="X101" s="112"/>
      <c r="Y101" s="112"/>
      <c r="Z101" s="112"/>
      <c r="AZ101" s="2"/>
      <c r="BA101" s="2"/>
      <c r="BB101" s="2"/>
    </row>
    <row r="102" spans="1:54" ht="21" customHeight="1">
      <c r="A102" s="109"/>
      <c r="B102" s="109"/>
      <c r="C102" s="110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4" t="s">
        <v>295</v>
      </c>
      <c r="W102" s="112"/>
      <c r="X102" s="112"/>
      <c r="Y102" s="112"/>
      <c r="Z102" s="112"/>
      <c r="AZ102" s="2"/>
      <c r="BA102" s="2"/>
      <c r="BB102" s="2"/>
    </row>
    <row r="103" spans="1:54">
      <c r="D103" s="4"/>
      <c r="F103" s="1"/>
      <c r="G103" s="4"/>
      <c r="I103" s="1"/>
      <c r="K103" s="3"/>
      <c r="L103" s="4"/>
      <c r="M103" s="4"/>
      <c r="N103" s="4"/>
      <c r="O103" s="4"/>
      <c r="P103" s="4"/>
      <c r="R103" s="4"/>
      <c r="T103" s="3"/>
      <c r="U103" s="4"/>
      <c r="AZ103" s="2"/>
      <c r="BA103" s="2"/>
      <c r="BB103" s="2"/>
    </row>
    <row r="104" spans="1:54" ht="30" customHeight="1">
      <c r="A104" s="34" t="s">
        <v>73</v>
      </c>
      <c r="B104" s="35"/>
      <c r="C104" s="117" t="s">
        <v>58</v>
      </c>
      <c r="D104" s="117"/>
      <c r="E104" s="117"/>
      <c r="F104" s="33"/>
      <c r="G104" s="32"/>
      <c r="I104" s="1"/>
      <c r="Q104" s="11"/>
    </row>
    <row r="105" spans="1:54" ht="25.5" customHeight="1">
      <c r="A105" s="116" t="s">
        <v>74</v>
      </c>
      <c r="B105" s="116"/>
      <c r="C105" s="115" t="s">
        <v>59</v>
      </c>
      <c r="D105" s="115"/>
      <c r="E105" s="115"/>
      <c r="F105" s="32"/>
      <c r="G105" s="59"/>
      <c r="I105" s="1"/>
    </row>
    <row r="106" spans="1:54" ht="39.75" customHeight="1">
      <c r="A106" s="116"/>
      <c r="B106" s="116"/>
      <c r="C106" s="115" t="s">
        <v>60</v>
      </c>
      <c r="D106" s="115"/>
      <c r="E106" s="115"/>
      <c r="F106" s="1"/>
      <c r="I106" s="1"/>
    </row>
    <row r="107" spans="1:54" ht="40.5" customHeight="1">
      <c r="C107" s="115" t="s">
        <v>61</v>
      </c>
      <c r="D107" s="115"/>
      <c r="E107" s="115"/>
      <c r="F107" s="1"/>
      <c r="I107" s="1"/>
    </row>
    <row r="108" spans="1:54" ht="28.5" customHeight="1">
      <c r="C108" s="115" t="s">
        <v>62</v>
      </c>
      <c r="D108" s="115"/>
      <c r="E108" s="115"/>
      <c r="F108" s="1"/>
      <c r="I108" s="1"/>
    </row>
    <row r="109" spans="1:54">
      <c r="C109" s="31"/>
      <c r="F109" s="1"/>
      <c r="I109" s="1"/>
    </row>
    <row r="110" spans="1:54" ht="30.75" customHeight="1">
      <c r="C110" s="31"/>
      <c r="F110" s="1"/>
      <c r="I110" s="1"/>
    </row>
    <row r="111" spans="1:54" ht="30.75" customHeight="1">
      <c r="C111" s="31"/>
      <c r="F111" s="1" t="s">
        <v>246</v>
      </c>
      <c r="I111" s="1"/>
    </row>
    <row r="112" spans="1:54" ht="32.25" customHeight="1">
      <c r="C112" s="97"/>
      <c r="D112" s="95"/>
      <c r="E112" s="94"/>
      <c r="F112" s="130" t="s">
        <v>144</v>
      </c>
      <c r="G112" s="131"/>
      <c r="H112" s="131"/>
      <c r="I112" s="132"/>
      <c r="J112" s="130" t="s">
        <v>291</v>
      </c>
      <c r="K112" s="131"/>
      <c r="L112" s="131"/>
      <c r="M112" s="131"/>
      <c r="N112" s="131"/>
      <c r="O112" s="131"/>
      <c r="P112" s="131"/>
      <c r="Q112" s="132"/>
      <c r="R112" s="103" t="s">
        <v>290</v>
      </c>
      <c r="S112" s="104"/>
      <c r="T112" s="104"/>
      <c r="U112" s="105"/>
    </row>
    <row r="113" spans="3:21" ht="67.5" customHeight="1">
      <c r="C113" s="97" t="s">
        <v>138</v>
      </c>
      <c r="D113" s="95"/>
      <c r="E113" s="98" t="s">
        <v>143</v>
      </c>
      <c r="F113" s="99">
        <v>2024</v>
      </c>
      <c r="G113" s="99">
        <v>2025</v>
      </c>
      <c r="H113" s="99">
        <v>2026</v>
      </c>
      <c r="I113" s="99" t="s">
        <v>19</v>
      </c>
      <c r="J113" s="107" t="s">
        <v>5</v>
      </c>
      <c r="K113" s="107" t="s">
        <v>23</v>
      </c>
      <c r="L113" s="107" t="s">
        <v>24</v>
      </c>
      <c r="M113" s="107" t="s">
        <v>25</v>
      </c>
      <c r="N113" s="107" t="s">
        <v>26</v>
      </c>
      <c r="O113" s="107" t="s">
        <v>27</v>
      </c>
      <c r="P113" s="107" t="s">
        <v>28</v>
      </c>
      <c r="Q113" s="107" t="s">
        <v>6</v>
      </c>
      <c r="R113" s="108">
        <v>2024</v>
      </c>
      <c r="S113" s="108">
        <v>2025</v>
      </c>
      <c r="T113" s="108">
        <v>2026</v>
      </c>
      <c r="U113" s="108" t="s">
        <v>4</v>
      </c>
    </row>
    <row r="114" spans="3:21" ht="34.5" customHeight="1">
      <c r="C114" s="97" t="s">
        <v>139</v>
      </c>
      <c r="D114" s="95"/>
      <c r="E114" s="96"/>
      <c r="F114" s="96"/>
      <c r="G114" s="96"/>
      <c r="H114" s="96"/>
      <c r="I114" s="96"/>
      <c r="J114" s="106"/>
      <c r="K114" s="106"/>
      <c r="L114" s="106"/>
      <c r="M114" s="106"/>
      <c r="N114" s="106"/>
      <c r="O114" s="106"/>
      <c r="P114" s="106"/>
      <c r="Q114" s="106"/>
      <c r="R114" s="94"/>
      <c r="S114" s="94"/>
      <c r="T114" s="94"/>
      <c r="U114" s="94"/>
    </row>
    <row r="115" spans="3:21" ht="36" customHeight="1">
      <c r="C115" s="97" t="s">
        <v>140</v>
      </c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4"/>
      <c r="S115" s="94"/>
      <c r="T115" s="94"/>
      <c r="U115" s="94"/>
    </row>
    <row r="116" spans="3:21" ht="35.25" customHeight="1">
      <c r="C116" s="97" t="s">
        <v>141</v>
      </c>
      <c r="D116" s="95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4"/>
      <c r="S116" s="94"/>
      <c r="T116" s="94"/>
      <c r="U116" s="94"/>
    </row>
    <row r="117" spans="3:21" ht="34.5" customHeight="1">
      <c r="C117" s="97" t="s">
        <v>142</v>
      </c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4"/>
      <c r="S117" s="94"/>
      <c r="T117" s="94"/>
      <c r="U117" s="94"/>
    </row>
    <row r="118" spans="3:21">
      <c r="F118" s="1"/>
      <c r="I118" s="1"/>
    </row>
    <row r="119" spans="3:21">
      <c r="F119" s="1"/>
      <c r="I119" s="1"/>
    </row>
    <row r="120" spans="3:21">
      <c r="F120" s="1"/>
      <c r="I120" s="1"/>
    </row>
    <row r="121" spans="3:21">
      <c r="F121" s="1"/>
      <c r="I121" s="1"/>
    </row>
    <row r="122" spans="3:21">
      <c r="F122" s="1"/>
      <c r="I122" s="1"/>
    </row>
    <row r="123" spans="3:21">
      <c r="F123" s="1"/>
      <c r="I123" s="1"/>
    </row>
    <row r="124" spans="3:21">
      <c r="F124" s="1"/>
      <c r="I124" s="1"/>
    </row>
    <row r="125" spans="3:21">
      <c r="F125" s="1"/>
      <c r="I125" s="1"/>
    </row>
    <row r="126" spans="3:21">
      <c r="F126" s="1"/>
      <c r="I126" s="1"/>
    </row>
    <row r="127" spans="3:21">
      <c r="F127" s="1"/>
      <c r="I127" s="1"/>
    </row>
    <row r="128" spans="3:21">
      <c r="F128" s="1"/>
      <c r="I128" s="1"/>
    </row>
    <row r="129" spans="6:9">
      <c r="F129" s="1"/>
      <c r="I129" s="1"/>
    </row>
    <row r="130" spans="6:9">
      <c r="F130" s="1"/>
      <c r="I130" s="1"/>
    </row>
    <row r="131" spans="6:9">
      <c r="F131" s="1"/>
      <c r="I131" s="1"/>
    </row>
    <row r="132" spans="6:9">
      <c r="F132" s="1"/>
      <c r="I132" s="1"/>
    </row>
    <row r="133" spans="6:9">
      <c r="F133" s="1"/>
      <c r="I133" s="1"/>
    </row>
    <row r="134" spans="6:9">
      <c r="F134" s="1"/>
      <c r="I134" s="1"/>
    </row>
    <row r="135" spans="6:9">
      <c r="F135" s="1"/>
      <c r="I135" s="1"/>
    </row>
    <row r="136" spans="6:9">
      <c r="F136" s="1"/>
      <c r="I136" s="1"/>
    </row>
    <row r="137" spans="6:9">
      <c r="F137" s="1"/>
      <c r="I137" s="1"/>
    </row>
    <row r="138" spans="6:9">
      <c r="F138" s="1"/>
      <c r="I138" s="1"/>
    </row>
    <row r="139" spans="6:9">
      <c r="F139" s="1"/>
      <c r="I139" s="1"/>
    </row>
    <row r="140" spans="6:9">
      <c r="F140" s="1"/>
      <c r="I140" s="1"/>
    </row>
    <row r="141" spans="6:9">
      <c r="F141" s="1"/>
      <c r="I141" s="1"/>
    </row>
    <row r="142" spans="6:9">
      <c r="F142" s="1"/>
      <c r="I142" s="1"/>
    </row>
    <row r="143" spans="6:9">
      <c r="F143" s="1"/>
      <c r="I143" s="1"/>
    </row>
    <row r="144" spans="6:9">
      <c r="F144" s="1"/>
      <c r="I144" s="1"/>
    </row>
    <row r="145" spans="6:9">
      <c r="F145" s="1"/>
      <c r="I145" s="1"/>
    </row>
    <row r="146" spans="6:9">
      <c r="F146" s="1"/>
      <c r="I146" s="1"/>
    </row>
    <row r="147" spans="6:9">
      <c r="F147" s="1"/>
      <c r="I147" s="1"/>
    </row>
    <row r="148" spans="6:9">
      <c r="F148" s="1"/>
      <c r="I148" s="1"/>
    </row>
    <row r="149" spans="6:9">
      <c r="F149" s="1"/>
      <c r="I149" s="1"/>
    </row>
    <row r="150" spans="6:9">
      <c r="F150" s="1"/>
      <c r="I150" s="1"/>
    </row>
    <row r="151" spans="6:9">
      <c r="F151" s="1"/>
      <c r="I151" s="1"/>
    </row>
    <row r="152" spans="6:9">
      <c r="F152" s="1"/>
      <c r="I152" s="1"/>
    </row>
    <row r="153" spans="6:9">
      <c r="F153" s="1"/>
      <c r="I153" s="1"/>
    </row>
    <row r="154" spans="6:9">
      <c r="F154" s="1"/>
      <c r="I154" s="1"/>
    </row>
    <row r="155" spans="6:9">
      <c r="F155" s="1"/>
      <c r="I155" s="1"/>
    </row>
    <row r="156" spans="6:9">
      <c r="F156" s="1"/>
      <c r="I156" s="1"/>
    </row>
    <row r="157" spans="6:9">
      <c r="F157" s="1"/>
      <c r="I157" s="1"/>
    </row>
    <row r="158" spans="6:9">
      <c r="F158" s="1"/>
      <c r="I158" s="1"/>
    </row>
    <row r="159" spans="6:9">
      <c r="F159" s="1"/>
      <c r="I159" s="1"/>
    </row>
    <row r="160" spans="6:9">
      <c r="F160" s="1"/>
      <c r="I160" s="1"/>
    </row>
    <row r="161" spans="6:9">
      <c r="F161" s="1"/>
      <c r="I161" s="1"/>
    </row>
    <row r="162" spans="6:9">
      <c r="F162" s="1"/>
      <c r="I162" s="1"/>
    </row>
    <row r="163" spans="6:9">
      <c r="F163" s="1"/>
      <c r="I163" s="1"/>
    </row>
    <row r="164" spans="6:9">
      <c r="F164" s="1"/>
      <c r="I164" s="1"/>
    </row>
    <row r="165" spans="6:9">
      <c r="F165" s="1"/>
      <c r="I165" s="1"/>
    </row>
    <row r="166" spans="6:9">
      <c r="F166" s="1"/>
      <c r="I166" s="1"/>
    </row>
    <row r="167" spans="6:9">
      <c r="F167" s="1"/>
      <c r="I167" s="1"/>
    </row>
    <row r="168" spans="6:9">
      <c r="F168" s="1"/>
      <c r="I168" s="1"/>
    </row>
    <row r="169" spans="6:9">
      <c r="F169" s="1"/>
      <c r="I169" s="1"/>
    </row>
    <row r="170" spans="6:9">
      <c r="F170" s="1"/>
      <c r="I170" s="1"/>
    </row>
    <row r="171" spans="6:9">
      <c r="F171" s="1"/>
      <c r="I171" s="1"/>
    </row>
    <row r="172" spans="6:9">
      <c r="F172" s="1"/>
      <c r="I172" s="1"/>
    </row>
    <row r="173" spans="6:9">
      <c r="F173" s="1"/>
      <c r="I173" s="1"/>
    </row>
    <row r="174" spans="6:9">
      <c r="F174" s="1"/>
      <c r="I174" s="1"/>
    </row>
    <row r="175" spans="6:9">
      <c r="F175" s="1"/>
      <c r="I175" s="1"/>
    </row>
    <row r="176" spans="6:9">
      <c r="F176" s="1"/>
      <c r="I176" s="1"/>
    </row>
    <row r="177" spans="6:9">
      <c r="F177" s="1"/>
      <c r="I177" s="1"/>
    </row>
    <row r="178" spans="6:9">
      <c r="F178" s="1"/>
      <c r="I178" s="1"/>
    </row>
    <row r="179" spans="6:9">
      <c r="F179" s="1"/>
    </row>
  </sheetData>
  <autoFilter ref="A2:Z5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43">
    <mergeCell ref="J112:Q112"/>
    <mergeCell ref="F112:I112"/>
    <mergeCell ref="D1:Z1"/>
    <mergeCell ref="R4:R5"/>
    <mergeCell ref="S4:S5"/>
    <mergeCell ref="T4:T5"/>
    <mergeCell ref="U4:U5"/>
    <mergeCell ref="M4:M5"/>
    <mergeCell ref="N4:N5"/>
    <mergeCell ref="O4:O5"/>
    <mergeCell ref="F2:I2"/>
    <mergeCell ref="F3:I3"/>
    <mergeCell ref="Y98:Z98"/>
    <mergeCell ref="V98:X98"/>
    <mergeCell ref="J4:J5"/>
    <mergeCell ref="K4:K5"/>
    <mergeCell ref="A98:B98"/>
    <mergeCell ref="F4:F5"/>
    <mergeCell ref="G4:G5"/>
    <mergeCell ref="H4:H5"/>
    <mergeCell ref="I4:I5"/>
    <mergeCell ref="A2:A5"/>
    <mergeCell ref="B2:B5"/>
    <mergeCell ref="C2:C5"/>
    <mergeCell ref="D2:D5"/>
    <mergeCell ref="E2:E5"/>
    <mergeCell ref="Y2:Y5"/>
    <mergeCell ref="Z2:Z5"/>
    <mergeCell ref="J3:Q3"/>
    <mergeCell ref="J2:U2"/>
    <mergeCell ref="P4:P5"/>
    <mergeCell ref="R3:U3"/>
    <mergeCell ref="L4:L5"/>
    <mergeCell ref="Q4:Q5"/>
    <mergeCell ref="V2:V5"/>
    <mergeCell ref="W2:W5"/>
    <mergeCell ref="X2:X5"/>
    <mergeCell ref="C108:E108"/>
    <mergeCell ref="A105:B106"/>
    <mergeCell ref="C104:E104"/>
    <mergeCell ref="C105:E105"/>
    <mergeCell ref="C106:E106"/>
    <mergeCell ref="C107:E107"/>
  </mergeCells>
  <pageMargins left="0.39370078740157483" right="0.27559055118110237" top="0.51181102362204722" bottom="0.51181102362204722" header="0.31496062992125984" footer="0.31496062992125984"/>
  <pageSetup paperSize="9" scale="80" fitToHeight="3" orientation="landscape" r:id="rId1"/>
  <headerFooter>
    <oddFooter>&amp;RStr.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2"/>
  <sheetViews>
    <sheetView showGridLines="0" zoomScale="81" zoomScaleNormal="81" workbookViewId="0">
      <selection activeCell="C8" sqref="C8"/>
    </sheetView>
  </sheetViews>
  <sheetFormatPr defaultColWidth="8.85546875" defaultRowHeight="12.75"/>
  <cols>
    <col min="1" max="1" width="1.7109375" style="6" customWidth="1"/>
    <col min="2" max="2" width="22.28515625" style="6" customWidth="1"/>
    <col min="3" max="3" width="12.28515625" style="6" customWidth="1"/>
    <col min="4" max="4" width="14.140625" style="6" customWidth="1"/>
    <col min="5" max="5" width="12" style="6" customWidth="1"/>
    <col min="6" max="7" width="11.7109375" style="6" customWidth="1"/>
    <col min="8" max="8" width="12.28515625" style="6" customWidth="1"/>
    <col min="9" max="17" width="12" style="6" customWidth="1"/>
    <col min="18" max="18" width="12" style="6" bestFit="1" customWidth="1"/>
    <col min="19" max="20" width="12" style="6" customWidth="1"/>
    <col min="21" max="21" width="12.28515625" style="6" customWidth="1"/>
    <col min="22" max="16384" width="8.85546875" style="6"/>
  </cols>
  <sheetData>
    <row r="2" spans="2:21" ht="28.9" customHeight="1">
      <c r="B2" s="23" t="s">
        <v>33</v>
      </c>
    </row>
    <row r="3" spans="2:21" ht="13.9" customHeight="1">
      <c r="B3" s="140" t="s">
        <v>12</v>
      </c>
      <c r="C3" s="129" t="s">
        <v>7</v>
      </c>
      <c r="D3" s="119" t="s">
        <v>8</v>
      </c>
      <c r="E3" s="135" t="s">
        <v>35</v>
      </c>
      <c r="F3" s="135"/>
      <c r="G3" s="135"/>
      <c r="H3" s="135"/>
      <c r="I3" s="120" t="s">
        <v>0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43" t="s">
        <v>48</v>
      </c>
    </row>
    <row r="4" spans="2:21" ht="19.149999999999999" customHeight="1">
      <c r="B4" s="141"/>
      <c r="C4" s="129"/>
      <c r="D4" s="119"/>
      <c r="E4" s="136" t="s">
        <v>18</v>
      </c>
      <c r="F4" s="136"/>
      <c r="G4" s="136"/>
      <c r="H4" s="136"/>
      <c r="I4" s="119" t="s">
        <v>43</v>
      </c>
      <c r="J4" s="119"/>
      <c r="K4" s="119"/>
      <c r="L4" s="119"/>
      <c r="M4" s="119"/>
      <c r="N4" s="119"/>
      <c r="O4" s="119"/>
      <c r="P4" s="119"/>
      <c r="Q4" s="119" t="s">
        <v>29</v>
      </c>
      <c r="R4" s="119"/>
      <c r="S4" s="119"/>
      <c r="T4" s="119"/>
      <c r="U4" s="143"/>
    </row>
    <row r="5" spans="2:21" ht="13.15" customHeight="1">
      <c r="B5" s="141"/>
      <c r="C5" s="129"/>
      <c r="D5" s="119"/>
      <c r="E5" s="125" t="s">
        <v>1</v>
      </c>
      <c r="F5" s="125" t="s">
        <v>2</v>
      </c>
      <c r="G5" s="125" t="s">
        <v>3</v>
      </c>
      <c r="H5" s="125" t="s">
        <v>4</v>
      </c>
      <c r="I5" s="121" t="s">
        <v>5</v>
      </c>
      <c r="J5" s="121" t="s">
        <v>23</v>
      </c>
      <c r="K5" s="121" t="s">
        <v>24</v>
      </c>
      <c r="L5" s="121" t="s">
        <v>25</v>
      </c>
      <c r="M5" s="121" t="s">
        <v>26</v>
      </c>
      <c r="N5" s="121" t="s">
        <v>27</v>
      </c>
      <c r="O5" s="121" t="s">
        <v>28</v>
      </c>
      <c r="P5" s="121" t="s">
        <v>6</v>
      </c>
      <c r="Q5" s="144" t="s">
        <v>1</v>
      </c>
      <c r="R5" s="144" t="s">
        <v>2</v>
      </c>
      <c r="S5" s="144" t="s">
        <v>3</v>
      </c>
      <c r="T5" s="144" t="s">
        <v>4</v>
      </c>
      <c r="U5" s="143"/>
    </row>
    <row r="6" spans="2:21" ht="13.15" customHeight="1">
      <c r="B6" s="142"/>
      <c r="C6" s="129"/>
      <c r="D6" s="119"/>
      <c r="E6" s="125"/>
      <c r="F6" s="125"/>
      <c r="G6" s="125"/>
      <c r="H6" s="125"/>
      <c r="I6" s="121"/>
      <c r="J6" s="121"/>
      <c r="K6" s="121"/>
      <c r="L6" s="121"/>
      <c r="M6" s="121"/>
      <c r="N6" s="121"/>
      <c r="O6" s="121"/>
      <c r="P6" s="121"/>
      <c r="Q6" s="144"/>
      <c r="R6" s="144"/>
      <c r="S6" s="144"/>
      <c r="T6" s="144"/>
      <c r="U6" s="143"/>
    </row>
    <row r="7" spans="2:21" ht="40.9" customHeight="1">
      <c r="B7" s="21" t="s">
        <v>13</v>
      </c>
      <c r="C7" s="19">
        <f>SUMIF('Plan 2024-2026'!$Z10:$Z97,"ES",'Plan 2024-2026'!D10:D97)</f>
        <v>0</v>
      </c>
      <c r="D7" s="18">
        <f>SUMIF('Plan 2024-2026'!$Z10:$Z97,"ES",'Plan 2024-2026'!E10:E97)</f>
        <v>913000</v>
      </c>
      <c r="E7" s="19">
        <f>SUMIF('Plan 2024-2026'!$Z10:$Z97,"ES",'Plan 2024-2026'!F10:F97)</f>
        <v>22000</v>
      </c>
      <c r="F7" s="19">
        <f>SUMIF('Plan 2024-2026'!$Z10:$Z97,"ES",'Plan 2024-2026'!G10:G97)</f>
        <v>112000</v>
      </c>
      <c r="G7" s="19">
        <f>SUMIF('Plan 2024-2026'!$Z10:$Z97,"ES",'Plan 2024-2026'!H10:H97)</f>
        <v>161000</v>
      </c>
      <c r="H7" s="20">
        <f>SUMIF('Plan 2024-2026'!$Z10:$Z97,"ES",'Plan 2024-2026'!I10:I97)</f>
        <v>295000</v>
      </c>
      <c r="I7" s="19">
        <f>SUMIF('Plan 2024-2026'!$Z10:$Z97,"ES",'Plan 2024-2026'!J10:J97)</f>
        <v>0</v>
      </c>
      <c r="J7" s="19">
        <f>SUMIF('Plan 2024-2026'!$Z10:$Z97,"ES",'Plan 2024-2026'!K10:K97)</f>
        <v>7000</v>
      </c>
      <c r="K7" s="19">
        <f>SUMIF('Plan 2024-2026'!$Z10:$Z97,"ES",'Plan 2024-2026'!L10:L97)</f>
        <v>0</v>
      </c>
      <c r="L7" s="19">
        <f>SUMIF('Plan 2024-2026'!$Z10:$Z97,"ES",'Plan 2024-2026'!M10:M97)</f>
        <v>0</v>
      </c>
      <c r="M7" s="19">
        <f>SUMIF('Plan 2024-2026'!$Z10:$Z97,"ES",'Plan 2024-2026'!N10:N97)</f>
        <v>1000</v>
      </c>
      <c r="N7" s="19">
        <f>SUMIF('Plan 2024-2026'!$Z10:$Z97,"ES",'Plan 2024-2026'!O10:O97)</f>
        <v>0</v>
      </c>
      <c r="O7" s="19">
        <f>SUMIF('Plan 2024-2026'!$Z10:$Z97,"ES",'Plan 2024-2026'!P10:P97)</f>
        <v>4000</v>
      </c>
      <c r="P7" s="19">
        <f>SUMIF('Plan 2024-2026'!$Z10:$Z97,"ES",'Plan 2024-2026'!Q10:Q97)</f>
        <v>0</v>
      </c>
      <c r="Q7" s="20">
        <f>SUMIF('Plan 2024-2026'!$Z10:$Z97,"ES",'Plan 2024-2026'!R10:R97)</f>
        <v>12000</v>
      </c>
      <c r="R7" s="19">
        <f>SUMIF('Plan 2024-2026'!$Z10:$Z97,"ES",'Plan 2024-2026'!S10:S97)</f>
        <v>253000</v>
      </c>
      <c r="S7" s="19">
        <f>SUMIF('Plan 2024-2026'!$Z10:$Z97,"ES",'Plan 2024-2026'!T10:T97)</f>
        <v>353000</v>
      </c>
      <c r="T7" s="20">
        <f>SUMIF('Plan 2024-2026'!$Z10:$Z97,"ES",'Plan 2024-2026'!U10:U97)</f>
        <v>618000</v>
      </c>
      <c r="U7" s="47">
        <f>COUNTIF('Plan 2024-2026'!$Z10:$Z97,"ES")</f>
        <v>10</v>
      </c>
    </row>
    <row r="8" spans="2:21" ht="40.9" customHeight="1">
      <c r="B8" s="21" t="s">
        <v>14</v>
      </c>
      <c r="C8" s="19">
        <f>SUMIF('Plan 2024-2026'!$Z10:$Z97,"DS",'Plan 2024-2026'!D10:D97)</f>
        <v>0</v>
      </c>
      <c r="D8" s="18">
        <f>SUMIF('Plan 2024-2026'!$Z10:$Z97,"DS",'Plan 2024-2026'!E10:E97)</f>
        <v>1497000</v>
      </c>
      <c r="E8" s="19">
        <f>SUMIF('Plan 2024-2026'!$Z10:$Z97,"DS",'Plan 2024-2026'!F10:F97)</f>
        <v>302500</v>
      </c>
      <c r="F8" s="19">
        <f>SUMIF('Plan 2024-2026'!$Z10:$Z97,"DS",'Plan 2024-2026'!G10:G97)</f>
        <v>216000</v>
      </c>
      <c r="G8" s="19">
        <f>SUMIF('Plan 2024-2026'!$Z10:$Z97,"DS",'Plan 2024-2026'!H10:H97)</f>
        <v>26000</v>
      </c>
      <c r="H8" s="20">
        <f>SUMIF('Plan 2024-2026'!$Z10:$Z97,"DS",'Plan 2024-2026'!I10:I97)</f>
        <v>544500</v>
      </c>
      <c r="I8" s="19">
        <f>SUMIF('Plan 2024-2026'!$Z10:$Z97,"DS",'Plan 2024-2026'!J10:J97)</f>
        <v>0</v>
      </c>
      <c r="J8" s="19">
        <f>SUMIF('Plan 2024-2026'!$Z10:$Z97,"DS",'Plan 2024-2026'!K10:K97)</f>
        <v>465000</v>
      </c>
      <c r="K8" s="19">
        <f>SUMIF('Plan 2024-2026'!$Z10:$Z97,"DS",'Plan 2024-2026'!L10:L97)</f>
        <v>101000</v>
      </c>
      <c r="L8" s="19">
        <f>SUMIF('Plan 2024-2026'!$Z10:$Z97,"DS",'Plan 2024-2026'!M10:M97)</f>
        <v>0</v>
      </c>
      <c r="M8" s="19">
        <f>SUMIF('Plan 2024-2026'!$Z10:$Z97,"DS",'Plan 2024-2026'!N10:N97)</f>
        <v>0</v>
      </c>
      <c r="N8" s="19">
        <f>SUMIF('Plan 2024-2026'!$Z10:$Z97,"DS",'Plan 2024-2026'!O10:O97)</f>
        <v>0</v>
      </c>
      <c r="O8" s="19">
        <f>SUMIF('Plan 2024-2026'!$Z10:$Z97,"DS",'Plan 2024-2026'!P10:P97)</f>
        <v>60500</v>
      </c>
      <c r="P8" s="19">
        <f>SUMIF('Plan 2024-2026'!$Z10:$Z97,"DS",'Plan 2024-2026'!Q10:Q97)</f>
        <v>1000</v>
      </c>
      <c r="Q8" s="20">
        <f>SUMIF('Plan 2024-2026'!$Z10:$Z97,"DS",'Plan 2024-2026'!R10:R97)</f>
        <v>577500</v>
      </c>
      <c r="R8" s="19">
        <f>SUMIF('Plan 2024-2026'!$Z10:$Z97,"DS",'Plan 2024-2026'!S10:S97)</f>
        <v>302500</v>
      </c>
      <c r="S8" s="19">
        <f>SUMIF('Plan 2024-2026'!$Z10:$Z97,"DS",'Plan 2024-2026'!T10:T97)</f>
        <v>72500</v>
      </c>
      <c r="T8" s="20">
        <f>SUMIF('Plan 2024-2026'!$Z10:$Z97,"DS",'Plan 2024-2026'!U10:U97)</f>
        <v>952500</v>
      </c>
      <c r="U8" s="47">
        <f>COUNTIF('Plan 2024-2026'!$Z10:$Z97,"DS")</f>
        <v>17</v>
      </c>
    </row>
    <row r="9" spans="2:21" ht="48.75" customHeight="1">
      <c r="B9" s="21" t="s">
        <v>64</v>
      </c>
      <c r="C9" s="19">
        <f>SUMIF('Plan 2024-2026'!$Z10:$Z97,"SO",'Plan 2024-2026'!D10:D97)</f>
        <v>0</v>
      </c>
      <c r="D9" s="18">
        <f>SUMIF('Plan 2024-2026'!$Z10:$Z97,"SO",'Plan 2024-2026'!E10:E97)</f>
        <v>0</v>
      </c>
      <c r="E9" s="19">
        <f>SUMIF('Plan 2024-2026'!$Z10:$Z97,"SO",'Plan 2024-2026'!F10:F97)</f>
        <v>0</v>
      </c>
      <c r="F9" s="19">
        <f>SUMIF('Plan 2024-2026'!$Z10:$Z97,"SO",'Plan 2024-2026'!G10:G97)</f>
        <v>0</v>
      </c>
      <c r="G9" s="19">
        <f>SUMIF('Plan 2024-2026'!$Z10:$Z97,"SO",'Plan 2024-2026'!H10:H97)</f>
        <v>0</v>
      </c>
      <c r="H9" s="20">
        <f>SUMIF('Plan 2024-2026'!$Z10:$Z97,"SO",'Plan 2024-2026'!I10:I97)</f>
        <v>0</v>
      </c>
      <c r="I9" s="19">
        <f>SUMIF('Plan 2024-2026'!$Z10:$Z97,"SO",'Plan 2024-2026'!J10:J97)</f>
        <v>0</v>
      </c>
      <c r="J9" s="19">
        <f>SUMIF('Plan 2024-2026'!$Z10:$Z97,"SO",'Plan 2024-2026'!K10:K97)</f>
        <v>0</v>
      </c>
      <c r="K9" s="19">
        <f>SUMIF('Plan 2024-2026'!$Z10:$Z97,"SO",'Plan 2024-2026'!L10:L97)</f>
        <v>0</v>
      </c>
      <c r="L9" s="19">
        <f>SUMIF('Plan 2024-2026'!$Z10:$Z97,"SO",'Plan 2024-2026'!M10:M97)</f>
        <v>0</v>
      </c>
      <c r="M9" s="19">
        <f>SUMIF('Plan 2024-2026'!$Z10:$Z97,"SO",'Plan 2024-2026'!N10:N97)</f>
        <v>0</v>
      </c>
      <c r="N9" s="19">
        <f>SUMIF('Plan 2024-2026'!$Z10:$Z97,"SO",'Plan 2024-2026'!O10:O97)</f>
        <v>0</v>
      </c>
      <c r="O9" s="19">
        <f>SUMIF('Plan 2024-2026'!$Z10:$Z97,"SO",'Plan 2024-2026'!P10:P97)</f>
        <v>0</v>
      </c>
      <c r="P9" s="19">
        <f>SUMIF('Plan 2024-2026'!$Z10:$Z97,"SO",'Plan 2024-2026'!Q10:Q97)</f>
        <v>0</v>
      </c>
      <c r="Q9" s="20">
        <f>SUMIF('Plan 2024-2026'!$Z10:$Z97,"SO",'Plan 2024-2026'!R10:R97)</f>
        <v>0</v>
      </c>
      <c r="R9" s="19">
        <f>SUMIF('Plan 2024-2026'!$Z10:$Z97,"SO",'Plan 2024-2026'!S10:S97)</f>
        <v>0</v>
      </c>
      <c r="S9" s="19">
        <f>SUMIF('Plan 2024-2026'!$Z10:$Z97,"SO",'Plan 2024-2026'!T10:T97)</f>
        <v>0</v>
      </c>
      <c r="T9" s="20">
        <f>SUMIF('Plan 2024-2026'!$Z10:$Z97,"SO",'Plan 2024-2026'!U10:U97)</f>
        <v>0</v>
      </c>
      <c r="U9" s="47">
        <f>COUNTIF('Plan 2024-2026'!$Z10:$Z97,"SO")</f>
        <v>0</v>
      </c>
    </row>
    <row r="10" spans="2:21" ht="40.9" customHeight="1">
      <c r="B10" s="22" t="s">
        <v>15</v>
      </c>
      <c r="C10" s="20">
        <f>SUM(C7:C9)</f>
        <v>0</v>
      </c>
      <c r="D10" s="18">
        <f t="shared" ref="D10:T10" si="0">SUM(D7:D9)</f>
        <v>2410000</v>
      </c>
      <c r="E10" s="20">
        <f t="shared" si="0"/>
        <v>324500</v>
      </c>
      <c r="F10" s="20">
        <f t="shared" si="0"/>
        <v>328000</v>
      </c>
      <c r="G10" s="20">
        <f t="shared" si="0"/>
        <v>187000</v>
      </c>
      <c r="H10" s="20">
        <f t="shared" si="0"/>
        <v>839500</v>
      </c>
      <c r="I10" s="20">
        <f t="shared" si="0"/>
        <v>0</v>
      </c>
      <c r="J10" s="20">
        <f t="shared" si="0"/>
        <v>472000</v>
      </c>
      <c r="K10" s="20">
        <f t="shared" si="0"/>
        <v>101000</v>
      </c>
      <c r="L10" s="20">
        <f t="shared" si="0"/>
        <v>0</v>
      </c>
      <c r="M10" s="20">
        <f t="shared" si="0"/>
        <v>1000</v>
      </c>
      <c r="N10" s="20">
        <f t="shared" si="0"/>
        <v>0</v>
      </c>
      <c r="O10" s="20">
        <f t="shared" si="0"/>
        <v>64500</v>
      </c>
      <c r="P10" s="20">
        <f t="shared" si="0"/>
        <v>1000</v>
      </c>
      <c r="Q10" s="20">
        <f t="shared" si="0"/>
        <v>589500</v>
      </c>
      <c r="R10" s="20">
        <f t="shared" si="0"/>
        <v>555500</v>
      </c>
      <c r="S10" s="20">
        <f t="shared" si="0"/>
        <v>425500</v>
      </c>
      <c r="T10" s="20">
        <f t="shared" si="0"/>
        <v>1570500</v>
      </c>
      <c r="U10" s="48">
        <f>SUM(U7:U9)</f>
        <v>27</v>
      </c>
    </row>
    <row r="12" spans="2:21" s="9" customFormat="1">
      <c r="B12" s="8" t="s">
        <v>16</v>
      </c>
    </row>
  </sheetData>
  <sheetProtection sheet="1" objects="1" scenarios="1"/>
  <mergeCells count="25"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B3:B6"/>
    <mergeCell ref="U3:U6"/>
    <mergeCell ref="E4:H4"/>
    <mergeCell ref="L5:L6"/>
    <mergeCell ref="I5:I6"/>
    <mergeCell ref="J5:J6"/>
    <mergeCell ref="K5:K6"/>
    <mergeCell ref="Q4:T4"/>
    <mergeCell ref="T5:T6"/>
    <mergeCell ref="E5:E6"/>
    <mergeCell ref="F5:F6"/>
    <mergeCell ref="G5:G6"/>
    <mergeCell ref="H5:H6"/>
    <mergeCell ref="C3:C6"/>
    <mergeCell ref="D3:D6"/>
    <mergeCell ref="E3:H3"/>
  </mergeCells>
  <pageMargins left="0.35433070866141736" right="0.23622047244094491" top="0.70866141732283472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5"/>
  <sheetViews>
    <sheetView showGridLines="0" zoomScale="83" zoomScaleNormal="83" workbookViewId="0">
      <selection activeCell="E29" sqref="E29"/>
    </sheetView>
  </sheetViews>
  <sheetFormatPr defaultColWidth="8.85546875" defaultRowHeight="12.75"/>
  <cols>
    <col min="1" max="1" width="1.7109375" style="6" customWidth="1"/>
    <col min="2" max="2" width="39.28515625" style="6" customWidth="1"/>
    <col min="3" max="5" width="21.28515625" style="6" customWidth="1"/>
    <col min="6" max="16384" width="8.85546875" style="6"/>
  </cols>
  <sheetData>
    <row r="2" spans="2:5" ht="31.9" customHeight="1">
      <c r="B2" s="145" t="s">
        <v>34</v>
      </c>
      <c r="C2" s="146"/>
      <c r="D2" s="146"/>
      <c r="E2" s="147"/>
    </row>
    <row r="3" spans="2:5">
      <c r="B3" s="150" t="s">
        <v>12</v>
      </c>
      <c r="C3" s="119" t="s">
        <v>20</v>
      </c>
      <c r="D3" s="148" t="s">
        <v>35</v>
      </c>
      <c r="E3" s="148" t="s">
        <v>0</v>
      </c>
    </row>
    <row r="4" spans="2:5">
      <c r="B4" s="150"/>
      <c r="C4" s="119"/>
      <c r="D4" s="149"/>
      <c r="E4" s="149"/>
    </row>
    <row r="5" spans="2:5">
      <c r="B5" s="150"/>
      <c r="C5" s="119"/>
      <c r="D5" s="149"/>
      <c r="E5" s="149"/>
    </row>
    <row r="6" spans="2:5" ht="19.899999999999999" customHeight="1">
      <c r="B6" s="16" t="s">
        <v>13</v>
      </c>
      <c r="C6" s="10">
        <f>D6+E6</f>
        <v>34000</v>
      </c>
      <c r="D6" s="10">
        <f>'Ukupno po sektorima'!$E$7</f>
        <v>22000</v>
      </c>
      <c r="E6" s="10">
        <f>'Ukupno po sektorima'!Q7</f>
        <v>12000</v>
      </c>
    </row>
    <row r="7" spans="2:5" ht="19.899999999999999" customHeight="1">
      <c r="B7" s="16" t="s">
        <v>14</v>
      </c>
      <c r="C7" s="10">
        <f>D7+E7</f>
        <v>880000</v>
      </c>
      <c r="D7" s="10">
        <f>'Ukupno po sektorima'!$E$8</f>
        <v>302500</v>
      </c>
      <c r="E7" s="10">
        <f>'Ukupno po sektorima'!Q8</f>
        <v>577500</v>
      </c>
    </row>
    <row r="8" spans="2:5" ht="19.899999999999999" customHeight="1">
      <c r="B8" s="16" t="s">
        <v>36</v>
      </c>
      <c r="C8" s="10">
        <f>D8+E8</f>
        <v>0</v>
      </c>
      <c r="D8" s="10">
        <f>'Ukupno po sektorima'!$E$9</f>
        <v>0</v>
      </c>
      <c r="E8" s="10">
        <f>'Ukupno po sektorima'!Q9</f>
        <v>0</v>
      </c>
    </row>
    <row r="9" spans="2:5" ht="18" customHeight="1">
      <c r="B9" s="25" t="s">
        <v>19</v>
      </c>
      <c r="C9" s="7">
        <f>SUM(C6:C8)</f>
        <v>914000</v>
      </c>
      <c r="D9" s="7">
        <f>SUM(D6:D8)</f>
        <v>324500</v>
      </c>
      <c r="E9" s="7">
        <f>SUM(E6:E8)</f>
        <v>589500</v>
      </c>
    </row>
    <row r="10" spans="2:5" ht="13.15" customHeight="1">
      <c r="B10" s="150" t="s">
        <v>12</v>
      </c>
      <c r="C10" s="119" t="s">
        <v>21</v>
      </c>
      <c r="D10" s="148" t="s">
        <v>35</v>
      </c>
      <c r="E10" s="148" t="s">
        <v>0</v>
      </c>
    </row>
    <row r="11" spans="2:5" ht="13.15" customHeight="1">
      <c r="B11" s="150"/>
      <c r="C11" s="119"/>
      <c r="D11" s="149"/>
      <c r="E11" s="149"/>
    </row>
    <row r="12" spans="2:5" ht="13.15" customHeight="1">
      <c r="B12" s="150"/>
      <c r="C12" s="119"/>
      <c r="D12" s="149"/>
      <c r="E12" s="149"/>
    </row>
    <row r="13" spans="2:5" ht="19.899999999999999" customHeight="1">
      <c r="B13" s="16" t="s">
        <v>13</v>
      </c>
      <c r="C13" s="10">
        <f>D13+E13</f>
        <v>365000</v>
      </c>
      <c r="D13" s="10">
        <f>'Ukupno po sektorima'!$F$7</f>
        <v>112000</v>
      </c>
      <c r="E13" s="10">
        <f>'Ukupno po sektorima'!R7</f>
        <v>253000</v>
      </c>
    </row>
    <row r="14" spans="2:5" ht="19.899999999999999" customHeight="1">
      <c r="B14" s="16" t="s">
        <v>14</v>
      </c>
      <c r="C14" s="10">
        <f>D14+E14</f>
        <v>518500</v>
      </c>
      <c r="D14" s="10">
        <f>'Ukupno po sektorima'!$F$8</f>
        <v>216000</v>
      </c>
      <c r="E14" s="10">
        <f>'Ukupno po sektorima'!R8</f>
        <v>302500</v>
      </c>
    </row>
    <row r="15" spans="2:5" ht="19.899999999999999" customHeight="1">
      <c r="B15" s="16" t="s">
        <v>36</v>
      </c>
      <c r="C15" s="10">
        <f>D15+E15</f>
        <v>0</v>
      </c>
      <c r="D15" s="10">
        <f>'Ukupno po sektorima'!$F$9</f>
        <v>0</v>
      </c>
      <c r="E15" s="10">
        <f>'Ukupno po sektorima'!R9</f>
        <v>0</v>
      </c>
    </row>
    <row r="16" spans="2:5" ht="18" customHeight="1">
      <c r="B16" s="25" t="s">
        <v>19</v>
      </c>
      <c r="C16" s="7">
        <f>SUM(C13:C15)</f>
        <v>883500</v>
      </c>
      <c r="D16" s="7">
        <f>SUM(D13:D15)</f>
        <v>328000</v>
      </c>
      <c r="E16" s="7">
        <f>SUM(E13:E15)</f>
        <v>555500</v>
      </c>
    </row>
    <row r="17" spans="2:5" ht="13.15" customHeight="1">
      <c r="B17" s="150" t="s">
        <v>12</v>
      </c>
      <c r="C17" s="119" t="s">
        <v>22</v>
      </c>
      <c r="D17" s="148" t="s">
        <v>35</v>
      </c>
      <c r="E17" s="148" t="s">
        <v>0</v>
      </c>
    </row>
    <row r="18" spans="2:5" ht="13.15" customHeight="1">
      <c r="B18" s="150"/>
      <c r="C18" s="119"/>
      <c r="D18" s="149"/>
      <c r="E18" s="149"/>
    </row>
    <row r="19" spans="2:5" ht="13.15" customHeight="1">
      <c r="B19" s="150"/>
      <c r="C19" s="119"/>
      <c r="D19" s="149"/>
      <c r="E19" s="149"/>
    </row>
    <row r="20" spans="2:5" ht="19.899999999999999" customHeight="1">
      <c r="B20" s="16" t="s">
        <v>13</v>
      </c>
      <c r="C20" s="10">
        <f>D20+E20</f>
        <v>514000</v>
      </c>
      <c r="D20" s="10">
        <f>'Ukupno po sektorima'!$G$7</f>
        <v>161000</v>
      </c>
      <c r="E20" s="10">
        <f>'Ukupno po sektorima'!S7</f>
        <v>353000</v>
      </c>
    </row>
    <row r="21" spans="2:5" ht="19.899999999999999" customHeight="1">
      <c r="B21" s="16" t="s">
        <v>14</v>
      </c>
      <c r="C21" s="10">
        <f>D21+E21</f>
        <v>98500</v>
      </c>
      <c r="D21" s="10">
        <f>'Ukupno po sektorima'!$G$8</f>
        <v>26000</v>
      </c>
      <c r="E21" s="10">
        <f>'Ukupno po sektorima'!S8</f>
        <v>72500</v>
      </c>
    </row>
    <row r="22" spans="2:5" ht="19.899999999999999" customHeight="1">
      <c r="B22" s="16" t="s">
        <v>36</v>
      </c>
      <c r="C22" s="10">
        <f>D22+E22</f>
        <v>0</v>
      </c>
      <c r="D22" s="10">
        <f>'Ukupno po sektorima'!$G$9</f>
        <v>0</v>
      </c>
      <c r="E22" s="10">
        <f>'Ukupno po sektorima'!S9</f>
        <v>0</v>
      </c>
    </row>
    <row r="23" spans="2:5" ht="18" customHeight="1">
      <c r="B23" s="25" t="s">
        <v>19</v>
      </c>
      <c r="C23" s="7">
        <f>SUM(C20:C22)</f>
        <v>612500</v>
      </c>
      <c r="D23" s="7">
        <f>SUM(D20:D22)</f>
        <v>187000</v>
      </c>
      <c r="E23" s="7">
        <f>SUM(E20:E22)</f>
        <v>425500</v>
      </c>
    </row>
    <row r="25" spans="2:5" ht="18" customHeight="1">
      <c r="B25" s="15" t="s">
        <v>37</v>
      </c>
      <c r="C25" s="7">
        <f>C9+C16+C23</f>
        <v>2410000</v>
      </c>
      <c r="D25" s="7">
        <f>D9+D16+D23</f>
        <v>839500</v>
      </c>
      <c r="E25" s="7">
        <f>E9+E16+E23</f>
        <v>1570500</v>
      </c>
    </row>
  </sheetData>
  <sheetProtection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23"/>
  <sheetViews>
    <sheetView showGridLines="0" zoomScale="72" zoomScaleNormal="72" zoomScaleSheetLayoutView="28" zoomScalePageLayoutView="44" workbookViewId="0">
      <selection activeCell="G24" sqref="G24"/>
    </sheetView>
  </sheetViews>
  <sheetFormatPr defaultColWidth="8.85546875" defaultRowHeight="12.75"/>
  <cols>
    <col min="1" max="1" width="1.7109375" style="6" customWidth="1"/>
    <col min="2" max="2" width="32.28515625" style="6" customWidth="1"/>
    <col min="3" max="3" width="11.140625" style="6" customWidth="1"/>
    <col min="4" max="4" width="8.42578125" style="6" customWidth="1"/>
    <col min="5" max="5" width="14.28515625" style="6" customWidth="1"/>
    <col min="6" max="6" width="9.28515625" style="6" customWidth="1"/>
    <col min="7" max="14" width="14.28515625" style="6" customWidth="1"/>
    <col min="15" max="15" width="3" style="6" customWidth="1"/>
    <col min="16" max="16384" width="8.85546875" style="6"/>
  </cols>
  <sheetData>
    <row r="1" spans="2:27">
      <c r="B1" s="37"/>
      <c r="C1" s="37"/>
      <c r="D1" s="37"/>
    </row>
    <row r="2" spans="2:27" ht="23.45" customHeight="1">
      <c r="B2" s="23" t="s">
        <v>54</v>
      </c>
      <c r="C2" s="23"/>
      <c r="D2" s="23"/>
    </row>
    <row r="3" spans="2:27" ht="13.9" customHeight="1">
      <c r="B3" s="158" t="s">
        <v>49</v>
      </c>
      <c r="C3" s="151" t="s">
        <v>50</v>
      </c>
      <c r="D3" s="152"/>
      <c r="E3" s="161" t="s">
        <v>8</v>
      </c>
      <c r="F3" s="162"/>
      <c r="G3" s="135" t="s">
        <v>35</v>
      </c>
      <c r="H3" s="135"/>
      <c r="I3" s="135"/>
      <c r="J3" s="135"/>
      <c r="K3" s="120" t="s">
        <v>0</v>
      </c>
      <c r="L3" s="120"/>
      <c r="M3" s="120"/>
      <c r="N3" s="120"/>
    </row>
    <row r="4" spans="2:27" ht="27.6" customHeight="1">
      <c r="B4" s="159"/>
      <c r="C4" s="153"/>
      <c r="D4" s="154"/>
      <c r="E4" s="163"/>
      <c r="F4" s="164"/>
      <c r="G4" s="136" t="s">
        <v>18</v>
      </c>
      <c r="H4" s="136"/>
      <c r="I4" s="136"/>
      <c r="J4" s="136"/>
      <c r="K4" s="119" t="s">
        <v>29</v>
      </c>
      <c r="L4" s="119"/>
      <c r="M4" s="119"/>
      <c r="N4" s="119"/>
    </row>
    <row r="5" spans="2:27" ht="13.15" customHeight="1">
      <c r="B5" s="159"/>
      <c r="C5" s="155" t="s">
        <v>48</v>
      </c>
      <c r="D5" s="157" t="s">
        <v>51</v>
      </c>
      <c r="E5" s="165" t="s">
        <v>52</v>
      </c>
      <c r="F5" s="165" t="s">
        <v>53</v>
      </c>
      <c r="G5" s="125" t="s">
        <v>1</v>
      </c>
      <c r="H5" s="125" t="s">
        <v>2</v>
      </c>
      <c r="I5" s="125" t="s">
        <v>3</v>
      </c>
      <c r="J5" s="125" t="s">
        <v>4</v>
      </c>
      <c r="K5" s="144" t="s">
        <v>1</v>
      </c>
      <c r="L5" s="144" t="s">
        <v>2</v>
      </c>
      <c r="M5" s="144" t="s">
        <v>3</v>
      </c>
      <c r="N5" s="144" t="s">
        <v>4</v>
      </c>
    </row>
    <row r="6" spans="2:27" ht="13.15" customHeight="1">
      <c r="B6" s="160"/>
      <c r="C6" s="156"/>
      <c r="D6" s="157"/>
      <c r="E6" s="166"/>
      <c r="F6" s="166"/>
      <c r="G6" s="125"/>
      <c r="H6" s="125"/>
      <c r="I6" s="125"/>
      <c r="J6" s="125"/>
      <c r="K6" s="144"/>
      <c r="L6" s="144"/>
      <c r="M6" s="144"/>
      <c r="N6" s="144"/>
    </row>
    <row r="7" spans="2:27" s="36" customFormat="1" ht="33.6" customHeight="1">
      <c r="B7" s="45" t="s">
        <v>68</v>
      </c>
      <c r="C7" s="49">
        <f>COUNTIF('Plan 2024-2026'!$Y10:$Y97,"*A*")</f>
        <v>0</v>
      </c>
      <c r="D7" s="50">
        <f t="shared" ref="D7:D12" si="0">C7/C$13</f>
        <v>0</v>
      </c>
      <c r="E7" s="51">
        <f>SUMIF('Plan 2024-2026'!$Y10:$Y97,"*A*",'Plan 2024-2026'!E10:E97)</f>
        <v>0</v>
      </c>
      <c r="F7" s="50">
        <f t="shared" ref="F7:F12" si="1">E7/E$13</f>
        <v>0</v>
      </c>
      <c r="G7" s="52">
        <f>SUMIF('Plan 2024-2026'!$Y10:$Y97,"*A*",'Plan 2024-2026'!F10:F97)</f>
        <v>0</v>
      </c>
      <c r="H7" s="52">
        <f>SUMIF('Plan 2024-2026'!$Y10:$Y97,"*A*",'Plan 2024-2026'!G10:G97)</f>
        <v>0</v>
      </c>
      <c r="I7" s="52">
        <f>SUMIF('Plan 2024-2026'!$Y10:$Y97,"*A*",'Plan 2024-2026'!H10:H97)</f>
        <v>0</v>
      </c>
      <c r="J7" s="51">
        <f t="shared" ref="J7:J13" si="2">SUM(G7:I7)</f>
        <v>0</v>
      </c>
      <c r="K7" s="52">
        <f>SUMIF('Plan 2024-2026'!$Y10:$Y97,"*A*",'Plan 2024-2026'!R10:R97)</f>
        <v>0</v>
      </c>
      <c r="L7" s="52">
        <f>SUMIF('Plan 2024-2026'!$Y10:$Y97,"*A*",'Plan 2024-2026'!S10:S97)</f>
        <v>0</v>
      </c>
      <c r="M7" s="52">
        <f>SUMIF('Plan 2024-2026'!$Y10:$Y97,"*A*",'Plan 2024-2026'!T10:T97)</f>
        <v>0</v>
      </c>
      <c r="N7" s="51">
        <f t="shared" ref="N7:N13" si="3">SUM(K7:M7)</f>
        <v>0</v>
      </c>
    </row>
    <row r="8" spans="2:27" s="36" customFormat="1" ht="50.45" customHeight="1">
      <c r="B8" s="45" t="s">
        <v>69</v>
      </c>
      <c r="C8" s="49">
        <f>COUNTIF('Plan 2024-2026'!$Y10:$Y97,"*B*")</f>
        <v>2</v>
      </c>
      <c r="D8" s="50">
        <f t="shared" si="0"/>
        <v>3.7037037037037035E-2</v>
      </c>
      <c r="E8" s="51">
        <f>SUMIF('Plan 2024-2026'!$Y10:$Y97,"*B*",'Plan 2024-2026'!E10:E97)</f>
        <v>700000</v>
      </c>
      <c r="F8" s="50">
        <f t="shared" si="1"/>
        <v>8.2140342642572167E-2</v>
      </c>
      <c r="G8" s="52">
        <f>SUMIF('Plan 2024-2026'!$Y10:$Y97,"*B*",'Plan 2024-2026'!F10:F97)</f>
        <v>0</v>
      </c>
      <c r="H8" s="52">
        <f>SUMIF('Plan 2024-2026'!$Y10:$Y97,"*B*",'Plan 2024-2026'!G10:G97)</f>
        <v>100000</v>
      </c>
      <c r="I8" s="52">
        <f>SUMIF('Plan 2024-2026'!$Y10:$Y97,"*B*",'Plan 2024-2026'!H10:H97)</f>
        <v>100000</v>
      </c>
      <c r="J8" s="51">
        <f t="shared" si="2"/>
        <v>200000</v>
      </c>
      <c r="K8" s="52">
        <f>SUMIF('Plan 2024-2026'!$Y10:$Y97,"*B*",'Plan 2024-2026'!R10:R97)</f>
        <v>0</v>
      </c>
      <c r="L8" s="52">
        <f>SUMIF('Plan 2024-2026'!$Y10:$Y97,"*B*",'Plan 2024-2026'!S10:S97)</f>
        <v>250000</v>
      </c>
      <c r="M8" s="52">
        <f>SUMIF('Plan 2024-2026'!$Y10:$Y97,"*B*",'Plan 2024-2026'!T10:T97)</f>
        <v>250000</v>
      </c>
      <c r="N8" s="51">
        <f t="shared" si="3"/>
        <v>500000</v>
      </c>
    </row>
    <row r="9" spans="2:27" s="36" customFormat="1" ht="79.150000000000006" customHeight="1">
      <c r="B9" s="45" t="s">
        <v>70</v>
      </c>
      <c r="C9" s="49">
        <f>COUNTIF('Plan 2024-2026'!$Y10:$Y97,"*C*")</f>
        <v>0</v>
      </c>
      <c r="D9" s="50">
        <f t="shared" si="0"/>
        <v>0</v>
      </c>
      <c r="E9" s="51">
        <f>SUMIF('Plan 2024-2026'!$Y10:$Y97,"*C*",'Plan 2024-2026'!E10:E97)</f>
        <v>0</v>
      </c>
      <c r="F9" s="50">
        <f t="shared" si="1"/>
        <v>0</v>
      </c>
      <c r="G9" s="52">
        <f>SUMIF('Plan 2024-2026'!$Y10:$Y97,"*C*",'Plan 2024-2026'!F10:F97)</f>
        <v>0</v>
      </c>
      <c r="H9" s="52">
        <f>SUMIF('Plan 2024-2026'!$Y10:$Y97,"*C*",'Plan 2024-2026'!G10:G97)</f>
        <v>0</v>
      </c>
      <c r="I9" s="52">
        <f>SUMIF('Plan 2024-2026'!$Y10:$Y97,"*C*",'Plan 2024-2026'!H10:H97)</f>
        <v>0</v>
      </c>
      <c r="J9" s="51">
        <f t="shared" si="2"/>
        <v>0</v>
      </c>
      <c r="K9" s="52">
        <f>SUMIF('Plan 2024-2026'!$Y10:$Y97,"*C*",'Plan 2024-2026'!R10:R97)</f>
        <v>0</v>
      </c>
      <c r="L9" s="52">
        <f>SUMIF('Plan 2024-2026'!$Y10:$Y97,"*C*",'Plan 2024-2026'!S10:S97)</f>
        <v>0</v>
      </c>
      <c r="M9" s="52">
        <f>SUMIF('Plan 2024-2026'!$Y10:$Y97,"*C*",'Plan 2024-2026'!T10:T97)</f>
        <v>0</v>
      </c>
      <c r="N9" s="51">
        <f t="shared" si="3"/>
        <v>0</v>
      </c>
      <c r="P9" s="167"/>
      <c r="Q9" s="168"/>
      <c r="R9" s="168"/>
      <c r="S9" s="168"/>
      <c r="T9" s="168"/>
      <c r="U9" s="168"/>
      <c r="V9" s="168"/>
      <c r="W9" s="168"/>
      <c r="X9" s="168"/>
      <c r="Y9" s="40"/>
      <c r="Z9" s="40"/>
      <c r="AA9" s="40"/>
    </row>
    <row r="10" spans="2:27" s="36" customFormat="1" ht="75" customHeight="1">
      <c r="B10" s="45" t="s">
        <v>71</v>
      </c>
      <c r="C10" s="49">
        <f>COUNTIF('Plan 2024-2026'!$Y10:$Y97,"*D*")</f>
        <v>0</v>
      </c>
      <c r="D10" s="50">
        <f t="shared" si="0"/>
        <v>0</v>
      </c>
      <c r="E10" s="51">
        <f>SUMIF('Plan 2024-2026'!$Y10:$Y97,"*D*",'Plan 2024-2026'!E10:E97)</f>
        <v>0</v>
      </c>
      <c r="F10" s="50">
        <f t="shared" si="1"/>
        <v>0</v>
      </c>
      <c r="G10" s="52">
        <f>SUMIF('Plan 2024-2026'!$Y10:$Y97,"*D*",'Plan 2024-2026'!F10:F97)</f>
        <v>0</v>
      </c>
      <c r="H10" s="52">
        <f>SUMIF('Plan 2024-2026'!$Y10:$Y97,"*D*",'Plan 2024-2026'!G10:G97)</f>
        <v>0</v>
      </c>
      <c r="I10" s="52">
        <f>SUMIF('Plan 2024-2026'!$Y10:$Y97,"*D*",'Plan 2024-2026'!H10:H97)</f>
        <v>0</v>
      </c>
      <c r="J10" s="51">
        <f t="shared" si="2"/>
        <v>0</v>
      </c>
      <c r="K10" s="52">
        <f>SUMIF('Plan 2024-2026'!$Y10:$Y97,"*D*",'Plan 2024-2026'!R10:R97)</f>
        <v>0</v>
      </c>
      <c r="L10" s="52">
        <f>SUMIF('Plan 2024-2026'!$Y10:$Y97,"*D*",'Plan 2024-2026'!S10:S97)</f>
        <v>0</v>
      </c>
      <c r="M10" s="52">
        <f>SUMIF('Plan 2024-2026'!$Y10:$Y97,"*D*",'Plan 2024-2026'!T10:T97)</f>
        <v>0</v>
      </c>
      <c r="N10" s="51">
        <f t="shared" si="3"/>
        <v>0</v>
      </c>
    </row>
    <row r="11" spans="2:27" s="36" customFormat="1" ht="48" customHeight="1">
      <c r="B11" s="45" t="s">
        <v>72</v>
      </c>
      <c r="C11" s="49">
        <f>COUNTIF('Plan 2024-2026'!$Y6:$Y96,"*E*")</f>
        <v>0</v>
      </c>
      <c r="D11" s="50">
        <f t="shared" si="0"/>
        <v>0</v>
      </c>
      <c r="E11" s="51">
        <f>SUMIF('Plan 2024-2026'!$Y10:$Y97,"*E*",'Plan 2024-2026'!E10:E97)</f>
        <v>0</v>
      </c>
      <c r="F11" s="50">
        <f t="shared" si="1"/>
        <v>0</v>
      </c>
      <c r="G11" s="52">
        <f>SUMIF('Plan 2024-2026'!$Y10:$Y97,"*E*",'Plan 2024-2026'!F10:F97)</f>
        <v>0</v>
      </c>
      <c r="H11" s="52">
        <f>SUMIF('Plan 2024-2026'!$Y10:$Y97,"*E*",'Plan 2024-2026'!G10:G97)</f>
        <v>0</v>
      </c>
      <c r="I11" s="52">
        <f>SUMIF('Plan 2024-2026'!$Y10:$Y97,"*E*",'Plan 2024-2026'!H10:H97)</f>
        <v>0</v>
      </c>
      <c r="J11" s="51">
        <f t="shared" si="2"/>
        <v>0</v>
      </c>
      <c r="K11" s="52">
        <f>SUMIF('Plan 2024-2026'!$Y10:$Y97,"*E*",'Plan 2024-2026'!R10:R97)</f>
        <v>0</v>
      </c>
      <c r="L11" s="52">
        <f>SUMIF('Plan 2024-2026'!$Y10:$Y97,"*E*",'Plan 2024-2026'!S10:S97)</f>
        <v>0</v>
      </c>
      <c r="M11" s="52">
        <f>SUMIF('Plan 2024-2026'!$Y10:$Y97,"*E*",'Plan 2024-2026'!T10:T97)</f>
        <v>0</v>
      </c>
      <c r="N11" s="51">
        <f t="shared" si="3"/>
        <v>0</v>
      </c>
    </row>
    <row r="12" spans="2:27" s="36" customFormat="1" ht="30.6" customHeight="1">
      <c r="B12" s="46" t="s">
        <v>55</v>
      </c>
      <c r="C12" s="53">
        <f>COUNTIF('Plan 2024-2026'!$Y10:$Y97,"&gt;0")</f>
        <v>52</v>
      </c>
      <c r="D12" s="50">
        <f t="shared" si="0"/>
        <v>0.96296296296296291</v>
      </c>
      <c r="E12" s="54">
        <f>SUMIF('Plan 2024-2026'!$Y10:$Y97,"&gt;0",'Plan 2024-2026'!E10:E97)</f>
        <v>7822000</v>
      </c>
      <c r="F12" s="50">
        <f t="shared" si="1"/>
        <v>0.91785965735742781</v>
      </c>
      <c r="G12" s="55">
        <f>SUMIF('Plan 2024-2026'!$Y10:$Y97,"&gt;0",'Plan 2024-2026'!F10:F97)</f>
        <v>1171500</v>
      </c>
      <c r="H12" s="55">
        <f>SUMIF('Plan 2024-2026'!$Y10:$Y97,"&gt;0",'Plan 2024-2026'!G10:G97)</f>
        <v>659000</v>
      </c>
      <c r="I12" s="55">
        <f>SUMIF('Plan 2024-2026'!$Y10:$Y97,"&gt;0",'Plan 2024-2026'!H10:H97)</f>
        <v>304000</v>
      </c>
      <c r="J12" s="54">
        <f t="shared" si="2"/>
        <v>2134500</v>
      </c>
      <c r="K12" s="55">
        <f>SUMIF('Plan 2024-2026'!$Y10:$Y97,"&gt;0",'Plan 2024-2026'!R10:R97)</f>
        <v>2042500</v>
      </c>
      <c r="L12" s="55">
        <f>SUMIF('Plan 2024-2026'!$Y10:$Y97,"&gt;0",'Plan 2024-2026'!S10:S97)</f>
        <v>2878500</v>
      </c>
      <c r="M12" s="55">
        <f>SUMIF('Plan 2024-2026'!$Y10:$Y97,"&gt;0",'Plan 2024-2026'!T10:T97)</f>
        <v>766500</v>
      </c>
      <c r="N12" s="54">
        <f t="shared" si="3"/>
        <v>5687500</v>
      </c>
    </row>
    <row r="13" spans="2:27" ht="49.9" customHeight="1">
      <c r="B13" s="39" t="s">
        <v>15</v>
      </c>
      <c r="C13" s="56">
        <f>SUM(C7:C12)</f>
        <v>54</v>
      </c>
      <c r="D13" s="57">
        <f>SUM(D7:D12)</f>
        <v>1</v>
      </c>
      <c r="E13" s="51">
        <f t="shared" ref="E13:M13" si="4">SUM(E7:E12)</f>
        <v>8522000</v>
      </c>
      <c r="F13" s="57">
        <f>SUM(F7:F12)</f>
        <v>1</v>
      </c>
      <c r="G13" s="58">
        <f t="shared" si="4"/>
        <v>1171500</v>
      </c>
      <c r="H13" s="58">
        <f t="shared" si="4"/>
        <v>759000</v>
      </c>
      <c r="I13" s="58">
        <f t="shared" si="4"/>
        <v>404000</v>
      </c>
      <c r="J13" s="51">
        <f t="shared" si="2"/>
        <v>2334500</v>
      </c>
      <c r="K13" s="58">
        <f t="shared" si="4"/>
        <v>2042500</v>
      </c>
      <c r="L13" s="58">
        <f t="shared" si="4"/>
        <v>3128500</v>
      </c>
      <c r="M13" s="58">
        <f t="shared" si="4"/>
        <v>1016500</v>
      </c>
      <c r="N13" s="51">
        <f t="shared" si="3"/>
        <v>6187500</v>
      </c>
      <c r="P13" s="167"/>
      <c r="Q13" s="168"/>
      <c r="R13" s="168"/>
      <c r="S13" s="168"/>
      <c r="T13" s="168"/>
      <c r="U13" s="168"/>
      <c r="V13" s="168"/>
      <c r="W13" s="168"/>
      <c r="X13" s="168"/>
    </row>
    <row r="15" spans="2:27" s="9" customFormat="1" ht="13.9" customHeight="1">
      <c r="B15" s="169" t="s">
        <v>63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2:27"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2:14"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2:14"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23" spans="2:14" ht="18">
      <c r="E23" s="38"/>
      <c r="F23" s="38"/>
    </row>
  </sheetData>
  <sheetProtection sheet="1" objects="1" scenarios="1"/>
  <mergeCells count="22">
    <mergeCell ref="I5:I6"/>
    <mergeCell ref="J5:J6"/>
    <mergeCell ref="P9:X9"/>
    <mergeCell ref="P13:X13"/>
    <mergeCell ref="B15:N18"/>
    <mergeCell ref="N5:N6"/>
    <mergeCell ref="C3:D4"/>
    <mergeCell ref="C5:C6"/>
    <mergeCell ref="D5:D6"/>
    <mergeCell ref="K5:K6"/>
    <mergeCell ref="B3:B6"/>
    <mergeCell ref="G3:J3"/>
    <mergeCell ref="K3:N3"/>
    <mergeCell ref="G4:J4"/>
    <mergeCell ref="K4:N4"/>
    <mergeCell ref="G5:G6"/>
    <mergeCell ref="H5:H6"/>
    <mergeCell ref="E3:F4"/>
    <mergeCell ref="E5:E6"/>
    <mergeCell ref="F5:F6"/>
    <mergeCell ref="L5:L6"/>
    <mergeCell ref="M5:M6"/>
  </mergeCells>
  <printOptions horizontalCentered="1"/>
  <pageMargins left="0.2" right="0.2" top="0.22" bottom="0.49" header="0.5" footer="0.34"/>
  <pageSetup paperSize="9" scale="5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Q6:S16"/>
  <sheetViews>
    <sheetView workbookViewId="0">
      <selection activeCell="A8" sqref="A8"/>
    </sheetView>
  </sheetViews>
  <sheetFormatPr defaultRowHeight="15"/>
  <sheetData>
    <row r="6" spans="17:19" s="1" customFormat="1" ht="39" customHeight="1">
      <c r="Q6" s="2"/>
      <c r="R6" s="2"/>
      <c r="S6" s="2"/>
    </row>
    <row r="7" spans="17:19" s="1" customFormat="1" ht="46.5" customHeight="1">
      <c r="Q7" s="2"/>
      <c r="R7" s="2"/>
      <c r="S7" s="2"/>
    </row>
    <row r="8" spans="17:19" s="1" customFormat="1" ht="112.5" customHeight="1">
      <c r="Q8" s="2"/>
      <c r="R8" s="2"/>
      <c r="S8" s="2"/>
    </row>
    <row r="9" spans="17:19" s="1" customFormat="1" ht="45" customHeight="1">
      <c r="Q9" s="2"/>
      <c r="R9" s="2"/>
      <c r="S9" s="2"/>
    </row>
    <row r="10" spans="17:19" s="1" customFormat="1" ht="43.5" customHeight="1">
      <c r="Q10" s="2"/>
      <c r="R10" s="2"/>
      <c r="S10" s="2"/>
    </row>
    <row r="11" spans="17:19" s="1" customFormat="1" ht="51" customHeight="1">
      <c r="Q11" s="2"/>
      <c r="R11" s="2"/>
      <c r="S11" s="2"/>
    </row>
    <row r="12" spans="17:19" s="1" customFormat="1" ht="51.75" customHeight="1">
      <c r="Q12" s="2"/>
      <c r="R12" s="2"/>
      <c r="S12" s="2"/>
    </row>
    <row r="13" spans="17:19" s="1" customFormat="1" ht="57.75" customHeight="1">
      <c r="Q13" s="2"/>
      <c r="R13" s="2"/>
      <c r="S13" s="2"/>
    </row>
    <row r="14" spans="17:19" s="1" customFormat="1" ht="44.25" customHeight="1">
      <c r="Q14" s="2"/>
      <c r="R14" s="2"/>
      <c r="S14" s="2"/>
    </row>
    <row r="15" spans="17:19" s="1" customFormat="1" ht="50.25" customHeight="1">
      <c r="Q15" s="2"/>
      <c r="R15" s="2"/>
      <c r="S15" s="2"/>
    </row>
    <row r="16" spans="17:19" s="1" customFormat="1" ht="30" customHeight="1">
      <c r="Q16" s="2"/>
      <c r="R16" s="2"/>
      <c r="S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Upute</vt:lpstr>
      <vt:lpstr>Plan 2024-2026</vt:lpstr>
      <vt:lpstr>Ukupno po sektorima</vt:lpstr>
      <vt:lpstr>Ukupno po godinama</vt:lpstr>
      <vt:lpstr>Ukupno po A-E klasama</vt:lpstr>
      <vt:lpstr>Sheet1</vt:lpstr>
      <vt:lpstr>'Plan 2024-2026'!Print_Area</vt:lpstr>
    </vt:vector>
  </TitlesOfParts>
  <Company>UNDP Bosnia and Herzegovina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damir</cp:lastModifiedBy>
  <cp:lastPrinted>2024-02-28T06:46:04Z</cp:lastPrinted>
  <dcterms:created xsi:type="dcterms:W3CDTF">2013-10-16T07:47:36Z</dcterms:created>
  <dcterms:modified xsi:type="dcterms:W3CDTF">2024-03-25T10:35:10Z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